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reporte de avances mir 2021\2018\"/>
    </mc:Choice>
  </mc:AlternateContent>
  <bookViews>
    <workbookView xWindow="0" yWindow="0" windowWidth="28800" windowHeight="11835"/>
  </bookViews>
  <sheets>
    <sheet name="8 B001" sheetId="2" r:id="rId1"/>
    <sheet name="8 E001" sheetId="3" r:id="rId2"/>
    <sheet name="8 E003" sheetId="4" r:id="rId3"/>
    <sheet name="8 E006" sheetId="5" r:id="rId4"/>
    <sheet name="8 P001" sheetId="6" r:id="rId5"/>
    <sheet name="8 S240" sheetId="7" r:id="rId6"/>
    <sheet name="8 S257" sheetId="8" r:id="rId7"/>
    <sheet name="8 S259" sheetId="9" r:id="rId8"/>
    <sheet name="8 S260" sheetId="10" r:id="rId9"/>
    <sheet name="8 S261" sheetId="11" r:id="rId10"/>
    <sheet name="8 S262" sheetId="12" r:id="rId11"/>
    <sheet name="8 S263" sheetId="13" r:id="rId12"/>
    <sheet name="8 S266" sheetId="14" r:id="rId13"/>
    <sheet name="8 U002" sheetId="15" r:id="rId14"/>
    <sheet name="8 U004" sheetId="16" r:id="rId15"/>
    <sheet name="8 U009" sheetId="17" r:id="rId16"/>
    <sheet name="8 U013" sheetId="18" r:id="rId17"/>
    <sheet name="8 U017" sheetId="19" r:id="rId18"/>
  </sheets>
  <definedNames>
    <definedName name="_xlnm.Print_Area" localSheetId="0">'8 B001'!$B$1:$U$31</definedName>
    <definedName name="_xlnm.Print_Area" localSheetId="1">'8 E001'!$B$1:$U$43</definedName>
    <definedName name="_xlnm.Print_Area" localSheetId="2">'8 E003'!$B$1:$U$43</definedName>
    <definedName name="_xlnm.Print_Area" localSheetId="3">'8 E006'!$B$1:$U$65</definedName>
    <definedName name="_xlnm.Print_Area" localSheetId="4">'8 P001'!$B$1:$U$33</definedName>
    <definedName name="_xlnm.Print_Area" localSheetId="5">'8 S240'!$B$1:$U$59</definedName>
    <definedName name="_xlnm.Print_Area" localSheetId="6">'8 S257'!$B$1:$U$59</definedName>
    <definedName name="_xlnm.Print_Area" localSheetId="7">'8 S259'!$B$1:$U$71</definedName>
    <definedName name="_xlnm.Print_Area" localSheetId="8">'8 S260'!$B$1:$U$47</definedName>
    <definedName name="_xlnm.Print_Area" localSheetId="9">'8 S261'!$B$1:$U$81</definedName>
    <definedName name="_xlnm.Print_Area" localSheetId="10">'8 S262'!$B$1:$U$65</definedName>
    <definedName name="_xlnm.Print_Area" localSheetId="11">'8 S263'!$B$1:$U$73</definedName>
    <definedName name="_xlnm.Print_Area" localSheetId="12">'8 S266'!$B$1:$U$93</definedName>
    <definedName name="_xlnm.Print_Area" localSheetId="13">'8 U002'!$B$1:$U$65</definedName>
    <definedName name="_xlnm.Print_Area" localSheetId="14">'8 U004'!$B$1:$U$37</definedName>
    <definedName name="_xlnm.Print_Area" localSheetId="15">'8 U009'!$B$1:$U$31</definedName>
    <definedName name="_xlnm.Print_Area" localSheetId="16">'8 U013'!$B$1:$U$41</definedName>
    <definedName name="_xlnm.Print_Area" localSheetId="17">'8 U017'!$B$1:$U$77</definedName>
    <definedName name="_xlnm.Print_Titles" localSheetId="0">'8 B001'!$1:$4</definedName>
    <definedName name="_xlnm.Print_Titles" localSheetId="1">'8 E001'!$1:$4</definedName>
    <definedName name="_xlnm.Print_Titles" localSheetId="2">'8 E003'!$1:$4</definedName>
    <definedName name="_xlnm.Print_Titles" localSheetId="3">'8 E006'!$1:$4</definedName>
    <definedName name="_xlnm.Print_Titles" localSheetId="4">'8 P001'!$1:$4</definedName>
    <definedName name="_xlnm.Print_Titles" localSheetId="5">'8 S240'!$1:$4</definedName>
    <definedName name="_xlnm.Print_Titles" localSheetId="6">'8 S257'!$1:$4</definedName>
    <definedName name="_xlnm.Print_Titles" localSheetId="7">'8 S259'!$1:$4</definedName>
    <definedName name="_xlnm.Print_Titles" localSheetId="8">'8 S260'!$1:$4</definedName>
    <definedName name="_xlnm.Print_Titles" localSheetId="9">'8 S261'!$1:$4</definedName>
    <definedName name="_xlnm.Print_Titles" localSheetId="10">'8 S262'!$1:$4</definedName>
    <definedName name="_xlnm.Print_Titles" localSheetId="11">'8 S263'!$1:$4</definedName>
    <definedName name="_xlnm.Print_Titles" localSheetId="12">'8 S266'!$1:$4</definedName>
    <definedName name="_xlnm.Print_Titles" localSheetId="13">'8 U002'!$1:$4</definedName>
    <definedName name="_xlnm.Print_Titles" localSheetId="14">'8 U004'!$1:$4</definedName>
    <definedName name="_xlnm.Print_Titles" localSheetId="15">'8 U009'!$1:$4</definedName>
    <definedName name="_xlnm.Print_Titles" localSheetId="16">'8 U013'!$1:$4</definedName>
    <definedName name="_xlnm.Print_Titles" localSheetId="17">'8 U017'!$1:$4</definedName>
  </definedNames>
  <calcPr calcId="152511"/>
</workbook>
</file>

<file path=xl/calcChain.xml><?xml version="1.0" encoding="utf-8"?>
<calcChain xmlns="http://schemas.openxmlformats.org/spreadsheetml/2006/main">
  <c r="U43" i="19" l="1"/>
  <c r="T43" i="19"/>
  <c r="S43" i="19"/>
  <c r="R43" i="19"/>
  <c r="T42" i="19"/>
  <c r="S42" i="19"/>
  <c r="U42" i="19" s="1"/>
  <c r="R42" i="19"/>
  <c r="U38" i="19"/>
  <c r="U37" i="19"/>
  <c r="U36" i="19"/>
  <c r="U35" i="19"/>
  <c r="U34" i="19"/>
  <c r="U33" i="19"/>
  <c r="U32" i="19"/>
  <c r="U31" i="19"/>
  <c r="U30" i="19"/>
  <c r="U29" i="19"/>
  <c r="U28" i="19"/>
  <c r="U27" i="19"/>
  <c r="U26" i="19"/>
  <c r="U25" i="19"/>
  <c r="U24" i="19"/>
  <c r="U23" i="19"/>
  <c r="U22" i="19"/>
  <c r="U21" i="19"/>
  <c r="U20" i="19"/>
  <c r="U19" i="19"/>
  <c r="U18" i="19"/>
  <c r="U17" i="19"/>
  <c r="U16" i="19"/>
  <c r="U15" i="19"/>
  <c r="U14" i="19"/>
  <c r="U13" i="19"/>
  <c r="U12" i="19"/>
  <c r="U11" i="19"/>
  <c r="U25" i="18"/>
  <c r="T25" i="18"/>
  <c r="S25" i="18"/>
  <c r="R25" i="18"/>
  <c r="T24" i="18"/>
  <c r="S24" i="18"/>
  <c r="U24" i="18" s="1"/>
  <c r="R24" i="18"/>
  <c r="U20" i="18"/>
  <c r="U19" i="18"/>
  <c r="U18" i="18"/>
  <c r="U17" i="18"/>
  <c r="U16" i="18"/>
  <c r="U15" i="18"/>
  <c r="U14" i="18"/>
  <c r="U13" i="18"/>
  <c r="U12" i="18"/>
  <c r="U11" i="18"/>
  <c r="U20" i="17"/>
  <c r="T20" i="17"/>
  <c r="S20" i="17"/>
  <c r="R20" i="17"/>
  <c r="U19" i="17"/>
  <c r="T19" i="17"/>
  <c r="S19" i="17"/>
  <c r="R19" i="17"/>
  <c r="U15" i="17"/>
  <c r="U14" i="17"/>
  <c r="U13" i="17"/>
  <c r="U12" i="17"/>
  <c r="U11" i="17"/>
  <c r="T23" i="16"/>
  <c r="S23" i="16"/>
  <c r="U23" i="16" s="1"/>
  <c r="R23" i="16"/>
  <c r="U22" i="16"/>
  <c r="T22" i="16"/>
  <c r="S22" i="16"/>
  <c r="R22" i="16"/>
  <c r="U18" i="16"/>
  <c r="U17" i="16"/>
  <c r="U16" i="16"/>
  <c r="U15" i="16"/>
  <c r="U14" i="16"/>
  <c r="U13" i="16"/>
  <c r="U12" i="16"/>
  <c r="U11" i="16"/>
  <c r="U37" i="15"/>
  <c r="T37" i="15"/>
  <c r="S37" i="15"/>
  <c r="R37" i="15"/>
  <c r="T36" i="15"/>
  <c r="U36" i="15" s="1"/>
  <c r="S36" i="15"/>
  <c r="R36" i="15"/>
  <c r="U32" i="15"/>
  <c r="U31" i="15"/>
  <c r="U30" i="15"/>
  <c r="U29" i="15"/>
  <c r="U28" i="15"/>
  <c r="U27" i="15"/>
  <c r="U26" i="15"/>
  <c r="U25" i="15"/>
  <c r="U24" i="15"/>
  <c r="U23" i="15"/>
  <c r="U22" i="15"/>
  <c r="U21" i="15"/>
  <c r="U20" i="15"/>
  <c r="U19" i="15"/>
  <c r="U18" i="15"/>
  <c r="U17" i="15"/>
  <c r="U16" i="15"/>
  <c r="U15" i="15"/>
  <c r="U14" i="15"/>
  <c r="U13" i="15"/>
  <c r="U12" i="15"/>
  <c r="U11" i="15"/>
  <c r="T51" i="14"/>
  <c r="U51" i="14" s="1"/>
  <c r="S51" i="14"/>
  <c r="R51" i="14"/>
  <c r="U50" i="14"/>
  <c r="T50" i="14"/>
  <c r="S50" i="14"/>
  <c r="R50" i="14"/>
  <c r="U46" i="14"/>
  <c r="U45" i="14"/>
  <c r="U44" i="14"/>
  <c r="U43" i="14"/>
  <c r="U42" i="14"/>
  <c r="U41" i="14"/>
  <c r="U40" i="14"/>
  <c r="U39" i="14"/>
  <c r="U38" i="14"/>
  <c r="U37" i="14"/>
  <c r="U36" i="14"/>
  <c r="U35" i="14"/>
  <c r="U34" i="14"/>
  <c r="U33" i="14"/>
  <c r="U32" i="14"/>
  <c r="U31" i="14"/>
  <c r="U30" i="14"/>
  <c r="U29" i="14"/>
  <c r="U28" i="14"/>
  <c r="U27" i="14"/>
  <c r="U26" i="14"/>
  <c r="U25" i="14"/>
  <c r="U24" i="14"/>
  <c r="U23" i="14"/>
  <c r="U22" i="14"/>
  <c r="U21" i="14"/>
  <c r="U20" i="14"/>
  <c r="U19" i="14"/>
  <c r="U18" i="14"/>
  <c r="U17" i="14"/>
  <c r="U16" i="14"/>
  <c r="U15" i="14"/>
  <c r="U14" i="14"/>
  <c r="U13" i="14"/>
  <c r="U12" i="14"/>
  <c r="U11" i="14"/>
  <c r="U41" i="13"/>
  <c r="T41" i="13"/>
  <c r="S41" i="13"/>
  <c r="R41" i="13"/>
  <c r="T40" i="13"/>
  <c r="U40" i="13" s="1"/>
  <c r="S40" i="13"/>
  <c r="R40" i="13"/>
  <c r="U36" i="13"/>
  <c r="U35" i="13"/>
  <c r="U34" i="13"/>
  <c r="U33" i="13"/>
  <c r="U32" i="13"/>
  <c r="U31" i="13"/>
  <c r="U30" i="13"/>
  <c r="U29" i="13"/>
  <c r="U28" i="13"/>
  <c r="U27" i="13"/>
  <c r="U26" i="13"/>
  <c r="U25" i="13"/>
  <c r="U24" i="13"/>
  <c r="U23" i="13"/>
  <c r="U22" i="13"/>
  <c r="U21" i="13"/>
  <c r="U20" i="13"/>
  <c r="U19" i="13"/>
  <c r="U18" i="13"/>
  <c r="U17" i="13"/>
  <c r="U16" i="13"/>
  <c r="U15" i="13"/>
  <c r="U14" i="13"/>
  <c r="U13" i="13"/>
  <c r="U12" i="13"/>
  <c r="U11" i="13"/>
  <c r="T37" i="12"/>
  <c r="U37" i="12" s="1"/>
  <c r="S37" i="12"/>
  <c r="R37" i="12"/>
  <c r="T36" i="12"/>
  <c r="U36" i="12" s="1"/>
  <c r="S36" i="12"/>
  <c r="R36" i="12"/>
  <c r="U32" i="12"/>
  <c r="U31" i="12"/>
  <c r="U30" i="12"/>
  <c r="U29" i="12"/>
  <c r="U28" i="12"/>
  <c r="U27" i="12"/>
  <c r="U26" i="12"/>
  <c r="U25" i="12"/>
  <c r="U24" i="12"/>
  <c r="U23" i="12"/>
  <c r="U22" i="12"/>
  <c r="U21" i="12"/>
  <c r="U20" i="12"/>
  <c r="U19" i="12"/>
  <c r="U18" i="12"/>
  <c r="U17" i="12"/>
  <c r="U16" i="12"/>
  <c r="U15" i="12"/>
  <c r="U14" i="12"/>
  <c r="U13" i="12"/>
  <c r="U12" i="12"/>
  <c r="U11" i="12"/>
  <c r="T45" i="11"/>
  <c r="U45" i="11" s="1"/>
  <c r="S45" i="11"/>
  <c r="R45" i="11"/>
  <c r="U44" i="11"/>
  <c r="T44" i="11"/>
  <c r="S44" i="11"/>
  <c r="R44" i="11"/>
  <c r="U40" i="11"/>
  <c r="U39" i="11"/>
  <c r="U38" i="11"/>
  <c r="U37" i="11"/>
  <c r="U36" i="11"/>
  <c r="U35" i="11"/>
  <c r="U34" i="11"/>
  <c r="U33" i="11"/>
  <c r="U32" i="11"/>
  <c r="U31" i="11"/>
  <c r="U30" i="11"/>
  <c r="U29" i="11"/>
  <c r="U28" i="11"/>
  <c r="U27" i="11"/>
  <c r="U26" i="11"/>
  <c r="U25" i="11"/>
  <c r="U24" i="11"/>
  <c r="U23" i="11"/>
  <c r="U22" i="11"/>
  <c r="U21" i="11"/>
  <c r="U20" i="11"/>
  <c r="U19" i="11"/>
  <c r="U18" i="11"/>
  <c r="U17" i="11"/>
  <c r="U16" i="11"/>
  <c r="U15" i="11"/>
  <c r="U14" i="11"/>
  <c r="U13" i="11"/>
  <c r="U12" i="11"/>
  <c r="U11" i="11"/>
  <c r="T28" i="10"/>
  <c r="U28" i="10" s="1"/>
  <c r="S28" i="10"/>
  <c r="R28" i="10"/>
  <c r="T27" i="10"/>
  <c r="U27" i="10" s="1"/>
  <c r="S27" i="10"/>
  <c r="R27" i="10"/>
  <c r="U23" i="10"/>
  <c r="U22" i="10"/>
  <c r="U21" i="10"/>
  <c r="U20" i="10"/>
  <c r="U19" i="10"/>
  <c r="U18" i="10"/>
  <c r="U17" i="10"/>
  <c r="U16" i="10"/>
  <c r="U15" i="10"/>
  <c r="U14" i="10"/>
  <c r="U13" i="10"/>
  <c r="U12" i="10"/>
  <c r="U11" i="10"/>
  <c r="T40" i="9"/>
  <c r="S40" i="9"/>
  <c r="U40" i="9" s="1"/>
  <c r="R40" i="9"/>
  <c r="T39" i="9"/>
  <c r="U39" i="9" s="1"/>
  <c r="S39" i="9"/>
  <c r="R39" i="9"/>
  <c r="U35" i="9"/>
  <c r="U34" i="9"/>
  <c r="U33" i="9"/>
  <c r="U32" i="9"/>
  <c r="U31" i="9"/>
  <c r="U30" i="9"/>
  <c r="U29" i="9"/>
  <c r="U28" i="9"/>
  <c r="U27" i="9"/>
  <c r="U26" i="9"/>
  <c r="U25" i="9"/>
  <c r="U24" i="9"/>
  <c r="U23" i="9"/>
  <c r="U22" i="9"/>
  <c r="U21" i="9"/>
  <c r="U20" i="9"/>
  <c r="U19" i="9"/>
  <c r="U18" i="9"/>
  <c r="U17" i="9"/>
  <c r="U16" i="9"/>
  <c r="U15" i="9"/>
  <c r="U14" i="9"/>
  <c r="U13" i="9"/>
  <c r="U12" i="9"/>
  <c r="U11" i="9"/>
  <c r="U34" i="8"/>
  <c r="T34" i="8"/>
  <c r="S34" i="8"/>
  <c r="R34" i="8"/>
  <c r="T33" i="8"/>
  <c r="U33" i="8" s="1"/>
  <c r="S33" i="8"/>
  <c r="R33" i="8"/>
  <c r="U29" i="8"/>
  <c r="U28" i="8"/>
  <c r="U27" i="8"/>
  <c r="U26" i="8"/>
  <c r="U25" i="8"/>
  <c r="U24" i="8"/>
  <c r="U23" i="8"/>
  <c r="U22" i="8"/>
  <c r="U21" i="8"/>
  <c r="U20" i="8"/>
  <c r="U19" i="8"/>
  <c r="U18" i="8"/>
  <c r="U17" i="8"/>
  <c r="U16" i="8"/>
  <c r="U15" i="8"/>
  <c r="U14" i="8"/>
  <c r="U13" i="8"/>
  <c r="U12" i="8"/>
  <c r="U11" i="8"/>
  <c r="T34" i="7"/>
  <c r="S34" i="7"/>
  <c r="U34" i="7" s="1"/>
  <c r="R34" i="7"/>
  <c r="T33" i="7"/>
  <c r="U33" i="7" s="1"/>
  <c r="S33" i="7"/>
  <c r="R33" i="7"/>
  <c r="U29" i="7"/>
  <c r="U28" i="7"/>
  <c r="U27" i="7"/>
  <c r="U26" i="7"/>
  <c r="U25" i="7"/>
  <c r="U24" i="7"/>
  <c r="U23" i="7"/>
  <c r="U22" i="7"/>
  <c r="U21" i="7"/>
  <c r="U20" i="7"/>
  <c r="U19" i="7"/>
  <c r="U18" i="7"/>
  <c r="U17" i="7"/>
  <c r="U16" i="7"/>
  <c r="U15" i="7"/>
  <c r="U14" i="7"/>
  <c r="U13" i="7"/>
  <c r="U12" i="7"/>
  <c r="U11" i="7"/>
  <c r="T21" i="6"/>
  <c r="U21" i="6" s="1"/>
  <c r="S21" i="6"/>
  <c r="R21" i="6"/>
  <c r="T20" i="6"/>
  <c r="U20" i="6" s="1"/>
  <c r="S20" i="6"/>
  <c r="R20" i="6"/>
  <c r="U16" i="6"/>
  <c r="U15" i="6"/>
  <c r="U14" i="6"/>
  <c r="U13" i="6"/>
  <c r="U12" i="6"/>
  <c r="U11" i="6"/>
  <c r="U37" i="5"/>
  <c r="T37" i="5"/>
  <c r="S37" i="5"/>
  <c r="R37" i="5"/>
  <c r="U36" i="5"/>
  <c r="T36" i="5"/>
  <c r="S36" i="5"/>
  <c r="R36" i="5"/>
  <c r="U32" i="5"/>
  <c r="U31" i="5"/>
  <c r="U30" i="5"/>
  <c r="U29" i="5"/>
  <c r="U28" i="5"/>
  <c r="U27" i="5"/>
  <c r="U26" i="5"/>
  <c r="U25" i="5"/>
  <c r="U24" i="5"/>
  <c r="U23" i="5"/>
  <c r="U22" i="5"/>
  <c r="U21" i="5"/>
  <c r="U20" i="5"/>
  <c r="U19" i="5"/>
  <c r="U18" i="5"/>
  <c r="U17" i="5"/>
  <c r="U16" i="5"/>
  <c r="U15" i="5"/>
  <c r="U14" i="5"/>
  <c r="U13" i="5"/>
  <c r="U12" i="5"/>
  <c r="U11" i="5"/>
  <c r="T26" i="4"/>
  <c r="U26" i="4" s="1"/>
  <c r="S26" i="4"/>
  <c r="R26" i="4"/>
  <c r="T25" i="4"/>
  <c r="U25" i="4" s="1"/>
  <c r="S25" i="4"/>
  <c r="R25" i="4"/>
  <c r="U21" i="4"/>
  <c r="U20" i="4"/>
  <c r="U19" i="4"/>
  <c r="U18" i="4"/>
  <c r="U17" i="4"/>
  <c r="U16" i="4"/>
  <c r="U15" i="4"/>
  <c r="U14" i="4"/>
  <c r="U13" i="4"/>
  <c r="U12" i="4"/>
  <c r="U11" i="4"/>
  <c r="U26" i="3"/>
  <c r="T26" i="3"/>
  <c r="S26" i="3"/>
  <c r="R26" i="3"/>
  <c r="T25" i="3"/>
  <c r="S25" i="3"/>
  <c r="U25" i="3" s="1"/>
  <c r="R25" i="3"/>
  <c r="U21" i="3"/>
  <c r="U20" i="3"/>
  <c r="U19" i="3"/>
  <c r="U18" i="3"/>
  <c r="U17" i="3"/>
  <c r="U16" i="3"/>
  <c r="U15" i="3"/>
  <c r="U14" i="3"/>
  <c r="U13" i="3"/>
  <c r="U12" i="3"/>
  <c r="U11" i="3"/>
  <c r="T20" i="2"/>
  <c r="U20" i="2" s="1"/>
  <c r="S20" i="2"/>
  <c r="R20" i="2"/>
  <c r="T19" i="2"/>
  <c r="U19" i="2" s="1"/>
  <c r="S19" i="2"/>
  <c r="R19" i="2"/>
  <c r="U15" i="2"/>
  <c r="U14" i="2"/>
  <c r="U13" i="2"/>
  <c r="U12" i="2"/>
  <c r="U11" i="2"/>
</calcChain>
</file>

<file path=xl/sharedStrings.xml><?xml version="1.0" encoding="utf-8"?>
<sst xmlns="http://schemas.openxmlformats.org/spreadsheetml/2006/main" count="3126" uniqueCount="1299">
  <si>
    <t>Informes sobre la Situación Económica,
las Finanzas Públicas y la Deuda Pública</t>
  </si>
  <si>
    <t xml:space="preserve">      Cuarto Trimestre 2018</t>
  </si>
  <si>
    <t>DATOS DEL PROGRAMA</t>
  </si>
  <si>
    <t>Programa presupuestario</t>
  </si>
  <si>
    <t>B001</t>
  </si>
  <si>
    <t>Producción y comercialización de Biológicos Veterinarios</t>
  </si>
  <si>
    <t>Ramo</t>
  </si>
  <si>
    <t>8</t>
  </si>
  <si>
    <t>Agricultura, Ganadería, Desarrollo Rural, Pesca y Alimentación</t>
  </si>
  <si>
    <t>Unidad responsable</t>
  </si>
  <si>
    <t>JBK-Productora Nacional de Biológicos Veterinarios</t>
  </si>
  <si>
    <t>Enfoques transversales</t>
  </si>
  <si>
    <t>Sin Información</t>
  </si>
  <si>
    <t>Clasificación Funcional</t>
  </si>
  <si>
    <t>Finalidad</t>
  </si>
  <si>
    <t>3 - Desarrollo Económico</t>
  </si>
  <si>
    <t>Función</t>
  </si>
  <si>
    <t>2 - Agropecuaria, Silvicultura, Pesca y Caza</t>
  </si>
  <si>
    <t>Subfunción</t>
  </si>
  <si>
    <t>1 - Agropecuaria</t>
  </si>
  <si>
    <t>Actividad Institucional</t>
  </si>
  <si>
    <t>226 - Producción y comercialización de biológicos veterinarios</t>
  </si>
  <si>
    <t>RESULTADOS</t>
  </si>
  <si>
    <t>NIVEL</t>
  </si>
  <si>
    <t>OBJETIVOS</t>
  </si>
  <si>
    <t>INDICADORES</t>
  </si>
  <si>
    <t>AVANCE</t>
  </si>
  <si>
    <t>Denominación</t>
  </si>
  <si>
    <t>Método de cálculo</t>
  </si>
  <si>
    <t>Unidad de medida</t>
  </si>
  <si>
    <t>Tipo-Dimensión-Frecuencia</t>
  </si>
  <si>
    <t>Meta Programada</t>
  </si>
  <si>
    <t>Realizado al periodo</t>
  </si>
  <si>
    <t>Avance % al periodo</t>
  </si>
  <si>
    <t>Anual</t>
  </si>
  <si>
    <t>al periodo</t>
  </si>
  <si>
    <t>Fin</t>
  </si>
  <si>
    <t>Contribuir a impulsar la productividad en el sector agroalimentario mediante inversión en capital físico, humano y tecnológico que garantice la seguridad alimentaria mediante la producción y comercialización de biológicos y químico farmacéuticos de uso veterinario</t>
  </si>
  <si>
    <r>
      <t>Porcentaje de pruebas de diagnóstico comercializadas por PRONABIVE</t>
    </r>
    <r>
      <rPr>
        <i/>
        <sz val="10"/>
        <color indexed="30"/>
        <rFont val="Soberana Sans"/>
      </rPr>
      <t xml:space="preserve">
</t>
    </r>
  </si>
  <si>
    <t>(Pruebas de diagnóstico comercializadas por PRONABIVE)/(Total de pruebas de diagnóstico aplicadas)*100</t>
  </si>
  <si>
    <t>Porcentaje</t>
  </si>
  <si>
    <t>Estratégico-Eficacia-Anual</t>
  </si>
  <si>
    <t/>
  </si>
  <si>
    <t>El cálculo se hace dividiendo el promedio anual del producto interno bruto del sector agropecuario reportado por el INEGI, entre el número promedio anual de personas ocupadas en el sector de acuerdo con los datos reportados en la ENOE del INEGI</t>
  </si>
  <si>
    <t>Pesos del 2008</t>
  </si>
  <si>
    <t>N/A</t>
  </si>
  <si>
    <t>Propósito</t>
  </si>
  <si>
    <t>Los Comités Estatales de Fomento y Protección Pecuaria cuentan con el material biológico suministrado.</t>
  </si>
  <si>
    <r>
      <t xml:space="preserve">Porcentaje de dosis de PPD comercializadas.  </t>
    </r>
    <r>
      <rPr>
        <i/>
        <sz val="10"/>
        <color indexed="30"/>
        <rFont val="Soberana Sans"/>
      </rPr>
      <t xml:space="preserve">
</t>
    </r>
  </si>
  <si>
    <t>(Dosis de PPD comercializadas)/(Total de dosis comercializadas para el Programa de Vigilancia de Salud Animal)*100</t>
  </si>
  <si>
    <t>Estratégico-Eficiencia-Anual</t>
  </si>
  <si>
    <t>Componente</t>
  </si>
  <si>
    <t>A Biológicos y químico farmacéuticos de uso veterinario producidos.</t>
  </si>
  <si>
    <r>
      <t>Porcentaje de dosis producidas.</t>
    </r>
    <r>
      <rPr>
        <i/>
        <sz val="10"/>
        <color indexed="30"/>
        <rFont val="Soberana Sans"/>
      </rPr>
      <t xml:space="preserve">
</t>
    </r>
  </si>
  <si>
    <t>(Dosis producidas)/(Dosis programadas a producir)*100</t>
  </si>
  <si>
    <t>Estratégico-Eficacia-Trimestral</t>
  </si>
  <si>
    <t>Actividad</t>
  </si>
  <si>
    <t>A 1 Reducir el riesgo de producto no conforme a menos del 5%.</t>
  </si>
  <si>
    <r>
      <t>Porcentaje de lotes conformes</t>
    </r>
    <r>
      <rPr>
        <i/>
        <sz val="10"/>
        <color indexed="30"/>
        <rFont val="Soberana Sans"/>
      </rPr>
      <t xml:space="preserve">
</t>
    </r>
  </si>
  <si>
    <t>(Lotes conformes)/(Total de lotes producidos)*100</t>
  </si>
  <si>
    <t>Gestión-Eficacia-Trimestral</t>
  </si>
  <si>
    <t>PRESUPUESTO</t>
  </si>
  <si>
    <t>Meta anual</t>
  </si>
  <si>
    <t>Meta al periodo</t>
  </si>
  <si>
    <t>Pagado al periodo</t>
  </si>
  <si>
    <t>Avance %</t>
  </si>
  <si>
    <t>Millones de pesos</t>
  </si>
  <si>
    <t>Al periodo</t>
  </si>
  <si>
    <t>PRESUPUESTO ORIGINAL</t>
  </si>
  <si>
    <t>PRESUPUESTO MODIFICADO</t>
  </si>
  <si>
    <t>Justificación de diferencia de avances con respecto a las metas programadas</t>
  </si>
  <si>
    <t xml:space="preserve">Indicadores con frecuencia de medición con un periodo mayor de tiempo al anual. 
Estos indicadores no registraron información ni justificación, debido a que lo harán de conformidad con la frecuencia de medición con la que programaron sus metas. </t>
  </si>
  <si>
    <r>
      <t xml:space="preserve">Porcentaje de pruebas de diagnóstico comercializadas por PRONABIVE
</t>
    </r>
    <r>
      <rPr>
        <sz val="10"/>
        <rFont val="Soberana Sans"/>
        <family val="2"/>
      </rPr>
      <t xml:space="preserve"> Causa : Le meta relativa se alcanza, no obstante, se presentó un incremento en la demanda de pruebas de diagnóstico de brucelosis por parte de los Comités de Fomento y Protección Pecuaria.  Efecto: Incremento en los ingresos por la venta de pruebas de diagnóstico de brucelosis.      Otros Motivos:</t>
    </r>
  </si>
  <si>
    <r>
      <t xml:space="preserve">Productividad laboral en el sector agropecuario y pesquero
</t>
    </r>
    <r>
      <rPr>
        <sz val="10"/>
        <rFont val="Soberana Sans"/>
        <family val="2"/>
      </rPr>
      <t>Sin Información,Sin Justificación</t>
    </r>
  </si>
  <si>
    <r>
      <t xml:space="preserve">Porcentaje de dosis de PPD comercializadas.  
</t>
    </r>
    <r>
      <rPr>
        <sz val="10"/>
        <rFont val="Soberana Sans"/>
        <family val="2"/>
      </rPr>
      <t xml:space="preserve"> Causa : Le meta relativa se alcanza, no obstante, se presentó un decremento en la demanda de pruebas de PPD por parte de los Comités de Fomento y Protección Pecuaria. Efecto: Decremento en los ingresos por la venta de pruebas de PPD.    Otros Motivos:</t>
    </r>
  </si>
  <si>
    <r>
      <t xml:space="preserve">Porcentaje de dosis producidas.
</t>
    </r>
    <r>
      <rPr>
        <sz val="10"/>
        <rFont val="Soberana Sans"/>
        <family val="2"/>
      </rPr>
      <t xml:space="preserve"> Causa : Incremento en las dosis producidas debido al aumento en la elaboración de producto semiterminado solicitado por parte de laboratorios privados.    Efecto: Generación de ingresos presupuestales mediante la elaboración de producto semiterminado requerido por laboratorios privados, a fin de aprovechar la capacidad instalada de la planta productiva de la Entidad.     Otros Motivos:</t>
    </r>
  </si>
  <si>
    <r>
      <t xml:space="preserve">Porcentaje de lotes conformes
</t>
    </r>
    <r>
      <rPr>
        <sz val="10"/>
        <rFont val="Soberana Sans"/>
        <family val="2"/>
      </rPr>
      <t xml:space="preserve"> Causa : La meta relativa se alcanza, no obstante que en este periodo se produjeron menos lotes, derivado de la adquisición de nuevos equipos que incrementaron la capacidad instalada, con lo que se logró producir un mayor número de piezas por lote, siendo innecesario generar más lotes. Efecto: Ahorro de recursos presupuestales como consecuencia de elaborar menos lotes con mayor número de piezas cada uno, ya que esto conlleva la realización de un menor número de pruebas de control de calidad.    Otros Motivos:</t>
    </r>
  </si>
  <si>
    <t>E001</t>
  </si>
  <si>
    <t>Desarrollo y aplicación de programas educativos en materia agropecuaria</t>
  </si>
  <si>
    <t>IZC-Colegio de Postgraduados</t>
  </si>
  <si>
    <t>2 - Desarrollo Social</t>
  </si>
  <si>
    <t>5 - Educación</t>
  </si>
  <si>
    <t>4 - Posgrado</t>
  </si>
  <si>
    <t>5 - Educación agropecuaria de posgrado</t>
  </si>
  <si>
    <t>Contribuir a impulsar la productividad en el sector agroalimentario mediante inversión en capital físico, humano y tecnológico que garantice la seguridad alimentaria. mediante técnicos, profesionales e investigadores del sector agropecuario, acuícola y forestal egresados con calidad educativa.</t>
  </si>
  <si>
    <t>Técnicos, profesionales e investigadres del sector agropecuario, acuícola y forestal egresados con calidad educativa</t>
  </si>
  <si>
    <r>
      <t>P1.1 Porcentaje de técnicos y profesionistas egresados con calificación igual o superior a 8.5</t>
    </r>
    <r>
      <rPr>
        <i/>
        <sz val="10"/>
        <color indexed="30"/>
        <rFont val="Soberana Sans"/>
      </rPr>
      <t xml:space="preserve">
</t>
    </r>
  </si>
  <si>
    <t>(Número de técnicos y profesionistas egresados con calificación igual o superior a 8.5 en el año t/ Número total de técnicos y profesionistas egresados en el año t)*100</t>
  </si>
  <si>
    <r>
      <t>P1.2. Porcentaje de graduados de programas pertenecientes al PNPC-CONACYT, con calificación igual o superior a 9.0.</t>
    </r>
    <r>
      <rPr>
        <i/>
        <sz val="10"/>
        <color indexed="30"/>
        <rFont val="Soberana Sans"/>
      </rPr>
      <t xml:space="preserve">
</t>
    </r>
  </si>
  <si>
    <t>(Número de Profesionistas e investigadores graduados de programas pertenecientes al PNPC-CONACYT con calificación igual o superior a 9.0 en el año t / Número total de Profesionistas e investigadores graduados de programas pertenecientes al PNPC-CONACYT en el año t)*100</t>
  </si>
  <si>
    <t>A C2. Capacitaciones otorgadas a productores y técnicos de los sectores agropecuario, acuícola y forestal</t>
  </si>
  <si>
    <r>
      <t>C2. Porcentaje de capacitaciones otorgadas a productores y técnicos de los sectores agropecuario, acuícola y forestal, respecto a las programadas</t>
    </r>
    <r>
      <rPr>
        <i/>
        <sz val="10"/>
        <color indexed="30"/>
        <rFont val="Soberana Sans"/>
      </rPr>
      <t xml:space="preserve">
</t>
    </r>
  </si>
  <si>
    <t>(Número de capacitaciones otorgadas a productores y técnicos de los sectores agropecuarios, acuícola y forestal en el año t / Número de capacitaciones a productores y técnicos de los sectores agropecuarios, acuícola y forestal programados en el año t) * 100</t>
  </si>
  <si>
    <t>Estratégico-Eficacia-Semestral</t>
  </si>
  <si>
    <t>B C3. Becas otorgadas a los estudiantes de educación media superior y superior del sector agropecuario</t>
  </si>
  <si>
    <r>
      <t>C3.Porcentaje de estudiantes becados de educación media superior y superior del sector agropecuario</t>
    </r>
    <r>
      <rPr>
        <i/>
        <sz val="10"/>
        <color indexed="30"/>
        <rFont val="Soberana Sans"/>
      </rPr>
      <t xml:space="preserve">
</t>
    </r>
  </si>
  <si>
    <t>(Número de estudiantes becados de educación media superior y superior del sector agropecuario en el año t/ Número total de estudiantes de educación media superior y superior del sector agropecuario en el año t)*100</t>
  </si>
  <si>
    <t>C C4. Capacitaciones otorgadas a profesores del nivel medio superior y superior en materia agropecuaria</t>
  </si>
  <si>
    <r>
      <t>C4.Porcentaje de capacitaciones otorgadas a profesores del nivel medio superior y superior en materia agropecuaria respecto a las programadas</t>
    </r>
    <r>
      <rPr>
        <i/>
        <sz val="10"/>
        <color indexed="30"/>
        <rFont val="Soberana Sans"/>
      </rPr>
      <t xml:space="preserve">
</t>
    </r>
  </si>
  <si>
    <t>(Número de capacitaciones otorgadas a profesores del nivel medio superior y superior en materia agropecuaria en el año t / Número de capacitaciones programadas a profesores del nivel medio superior y superior en materia agropecuaria en el año t)*100</t>
  </si>
  <si>
    <t>D C1. Artículos científicos y de divulgación derivados de la investigación, publicados en revistas con Comité Editorial.</t>
  </si>
  <si>
    <r>
      <t>C1. Porcentaje de artículos de investigación publicados en revistas con Comité Editorial.</t>
    </r>
    <r>
      <rPr>
        <i/>
        <sz val="10"/>
        <color indexed="30"/>
        <rFont val="Soberana Sans"/>
      </rPr>
      <t xml:space="preserve">
</t>
    </r>
  </si>
  <si>
    <t>(Artículos de Investigación publicados en revistas con Comité Editorial en el año t / Artículos de Investigación programados para su publicación en revistas con Comité Editorial en el año t)*100</t>
  </si>
  <si>
    <t>A 1 A2.C2. Cumplimiento de los programas de vinculación</t>
  </si>
  <si>
    <r>
      <t xml:space="preserve">A2.C2 Porcentaje de programas de vinculación cumplidos </t>
    </r>
    <r>
      <rPr>
        <i/>
        <sz val="10"/>
        <color indexed="30"/>
        <rFont val="Soberana Sans"/>
      </rPr>
      <t xml:space="preserve">
</t>
    </r>
  </si>
  <si>
    <t>(Número de programas de vinculación cumplidos en el año t /Número de programas de vinculación planeados en el año t)*100</t>
  </si>
  <si>
    <t>Gestión-Eficacia-Anual</t>
  </si>
  <si>
    <t>B 2 A3. C3 Selección de estudiantes con promedio igual o superior a 8.0 para el otorgamiento de becas académicas en el nivel medio superior y superior</t>
  </si>
  <si>
    <r>
      <t>A3.C3 Porcentaje de estudiantes  seleccionados para el otorgamiento de becas académicas en el nivel medio superior y superior</t>
    </r>
    <r>
      <rPr>
        <i/>
        <sz val="10"/>
        <color indexed="30"/>
        <rFont val="Soberana Sans"/>
      </rPr>
      <t xml:space="preserve">
</t>
    </r>
  </si>
  <si>
    <t>(Número de estudiantes seleccionados para el otorgamiento de becas académicas en el año t/ Número total de estudiantes con promedio mínimo de 8.0 en el año t)*100</t>
  </si>
  <si>
    <t>C 3 A4.C4 Aprobación de solicitudes para capacitación de profesores de educación media superior y superior en materia agropecuaria</t>
  </si>
  <si>
    <r>
      <t xml:space="preserve">A4.C4 Porcentaje de solicitudes para capacitación aprobadas de profesores de educación media superior y superior en materia agropecuaria    </t>
    </r>
    <r>
      <rPr>
        <i/>
        <sz val="10"/>
        <color indexed="30"/>
        <rFont val="Soberana Sans"/>
      </rPr>
      <t xml:space="preserve">
</t>
    </r>
  </si>
  <si>
    <t>(Número de solicitudes para capacitación aprobadas de profesores de educación media superior y superior en materia agropecuaria en el año t/Total de solicitudes para capacitación de profesores de educación media superior y superior recibidas en materia agropecuaria en el año t)*100</t>
  </si>
  <si>
    <t>D 4 A1.C1 Registro de Proyectos de Investigación asociados a las Líneas de Generación y/o Aplicación del Conocimiento-CP (LGAC-CP).</t>
  </si>
  <si>
    <r>
      <t>A1.C1 Porcentaje de proyectos de investigación de las LGAC-CP</t>
    </r>
    <r>
      <rPr>
        <i/>
        <sz val="10"/>
        <color indexed="30"/>
        <rFont val="Soberana Sans"/>
      </rPr>
      <t xml:space="preserve">
</t>
    </r>
  </si>
  <si>
    <t>(Total de proyectos de Investigación registrados en las LGAC-CP en el año t / Proyectos de Investigación de las LGAC-CP programados en el año t) * 100</t>
  </si>
  <si>
    <t>Gestión-Eficacia-Semestral</t>
  </si>
  <si>
    <r>
      <t xml:space="preserve">P1.1 Porcentaje de técnicos y profesionistas egresados con calificación igual o superior a 8.5
</t>
    </r>
    <r>
      <rPr>
        <sz val="10"/>
        <rFont val="Soberana Sans"/>
        <family val="2"/>
      </rPr>
      <t xml:space="preserve"> Causa : El comportamiento de la meta está de acuerdo a lo programado. Efecto: Satisfactorio,  ya que en el 2018, existió un mayor número de alumnos que egresaron, respecto a años anteriores. Otros Motivos:</t>
    </r>
  </si>
  <si>
    <r>
      <t xml:space="preserve">P1.2. Porcentaje de graduados de programas pertenecientes al PNPC-CONACYT, con calificación igual o superior a 9.0.
</t>
    </r>
    <r>
      <rPr>
        <sz val="10"/>
        <rFont val="Soberana Sans"/>
        <family val="2"/>
      </rPr>
      <t xml:space="preserve"> Causa : Acciones de mejora y actualización continuas en cuanto a seguimiento académico de los estudiantes, para que se gradúen en los tiempos reglamentarios, conforme a requisito de eficiencia terminal y estándares de calidad obligados para los Programas de Posgrado del COLPOS, en razón de su reconocimiento por el Programa Nacional de Posgrados de Calidad (PNPC) del CONACYT. Efecto: Fortalecimiento de la  formación de recursos humanos especializados de nivel Posgrado con mayor aprovechamiento y calidad, con aptitudes y fundamentos metodológicos que les permita afrontar y dar soluciones a los problemas que afectan el desarrollo del sector Agrícola, Pecuario, Forestal y Acuícola. El mayor número de graduados,  favorece y contribuye la  continuidad del reconocimiento de los posgrados del COLPOS en el PNPC del CONACYT.  Otros Motivos:</t>
    </r>
  </si>
  <si>
    <r>
      <t xml:space="preserve">C2. Porcentaje de capacitaciones otorgadas a productores y técnicos de los sectores agropecuario, acuícola y forestal, respecto a las programadas
</t>
    </r>
    <r>
      <rPr>
        <sz val="10"/>
        <rFont val="Soberana Sans"/>
        <family val="2"/>
      </rPr>
      <t xml:space="preserve"> Causa : Mayor demanda de cursos de capacitación por parte de los productores y técnicos del sector rural, dadas la actualidad y calidad de los mismos. Efecto: Desarrollo de capacidades técnicas y de extensionismo de la población que realiza labores agrícolas, pecuarias, forestales y acuícolas en las regiones de influencia de los Campus del Colegio de Postgraduados. Otros Motivos:</t>
    </r>
  </si>
  <si>
    <r>
      <t xml:space="preserve">C3.Porcentaje de estudiantes becados de educación media superior y superior del sector agropecuario
</t>
    </r>
    <r>
      <rPr>
        <sz val="10"/>
        <rFont val="Soberana Sans"/>
        <family val="2"/>
      </rPr>
      <t xml:space="preserve"> Causa : La meta lograda supera a la programada, lo anterior, obedece al comportamiento promedio del indicador de los dos años anteriores, sin embargo en este año, derivado de las adecuaciones  en el número de becas, el comportamiento de las mismas fue considerablemente a la alza, al incentivar a un mayor número de alumnos de nivel medio superior y superior, logrando así un mejor desempeño estudiantil.     Efecto: Efectos satisfactorios, se apoyaron con más becas  a un mayor numero de estudiantes del nivel superior de bajos recursos, incentivando la educación  agropecuaria, y puedan estos  continuar con sus estudios.    Otros Motivos:</t>
    </r>
  </si>
  <si>
    <r>
      <t xml:space="preserve">C4.Porcentaje de capacitaciones otorgadas a profesores del nivel medio superior y superior en materia agropecuaria respecto a las programadas
</t>
    </r>
    <r>
      <rPr>
        <sz val="10"/>
        <rFont val="Soberana Sans"/>
        <family val="2"/>
      </rPr>
      <t xml:space="preserve"> Causa : En el programa Operativo Anual 2018, se estimó la capacitación para 24 profesores, derivado a que no todos los profesores tienen asignaturas en materia agropecuario. Al cierre del mes de octubre se tenían realizadas 16 y una pendiente por realizar, motivo por el cual, en el mes de octubre se ajustó la meta a 17 capacitaciones que se esperaban otorgar de las 24 programadas; sin embargo, durante el último trimestre del año, en el centro de Estudios Profesionales del CSAEGRO, se facilitó la capacitación a tres profesores más en el mes de octubre, siete en el mes de noviembre y dos en el mes de diciembre de 2018, el incremento en el número de capacitaciones, deriva en el hecho de haber tenido cerca del Colegio cursos a los cuales los profesores pudieron asistir sin generar gastos extras, acumulando así un total de 28 profesores capacitados en materia agropecuaria, de los 24 comprometidos. Efecto: Los efectos son positivos toda vez que a mayor cantidad de cursos de actualización que tengan los profesores, mejor preparados y actualizados estarán Otros Motivos:</t>
    </r>
  </si>
  <si>
    <r>
      <t xml:space="preserve">C1. Porcentaje de artículos de investigación publicados en revistas con Comité Editorial.
</t>
    </r>
    <r>
      <rPr>
        <sz val="10"/>
        <rFont val="Soberana Sans"/>
        <family val="2"/>
      </rPr>
      <t xml:space="preserve"> Causa : Investigaciones interdisciplinarias de mayor calidad con mayor generación de resultados y conocimientos de impacto. Efecto: Incremento en el número de artículos de investigación, logrando una mayor divulgación del conocimiento en Ciencias Agrícolas, Pecuarias, Forestales y Acuícolas, en beneficio de la educación e investigación de nivel posgrado subsecuentes, así como también, del reconocimiento de los académicos como integrantes del Sistema Nacional de Investigadores (CONACYT). Otros Motivos:</t>
    </r>
  </si>
  <si>
    <r>
      <t xml:space="preserve">A2.C2 Porcentaje de programas de vinculación cumplidos 
</t>
    </r>
    <r>
      <rPr>
        <sz val="10"/>
        <rFont val="Soberana Sans"/>
        <family val="2"/>
      </rPr>
      <t xml:space="preserve"> Causa : El comportamiento de la meta está de acuerdo con lo programado. Efecto: El comportamiento de la meta está de acuerdo con lo programado. Otros Motivos:</t>
    </r>
  </si>
  <si>
    <r>
      <t xml:space="preserve">A3.C3 Porcentaje de estudiantes  seleccionados para el otorgamiento de becas académicas en el nivel medio superior y superior
</t>
    </r>
    <r>
      <rPr>
        <sz val="10"/>
        <rFont val="Soberana Sans"/>
        <family val="2"/>
      </rPr>
      <t xml:space="preserve"> Causa : El comportamiento de la meta está de acuerdo a lo programado. Efecto: Efectos satisfactorios, los cuales se reflejarán en el estímulo a alumnos  de nivel medio superior y superior, y puedan estos continuar con sus estudios. Otros Motivos:</t>
    </r>
  </si>
  <si>
    <r>
      <t xml:space="preserve">A4.C4 Porcentaje de solicitudes para capacitación aprobadas de profesores de educación media superior y superior en materia agropecuaria    
</t>
    </r>
    <r>
      <rPr>
        <sz val="10"/>
        <rFont val="Soberana Sans"/>
        <family val="2"/>
      </rPr>
      <t xml:space="preserve"> Causa : El comportamiento de la meta relativa se cumplió, sin embargo es conveniente aclarar que para la meta absoluta, en el último trimestre del año se incrementaron las solicitudes para capacitación de profesores, las cuales en su totalidad fueron aprobadas.       Efecto: Efectos satisfactorios, los cuales se reflejarán en una mejor preparación, actualización y vinculación  de los profesores de la institución con el sector agropecuario.    Otros Motivos:</t>
    </r>
  </si>
  <si>
    <r>
      <t xml:space="preserve">A1.C1 Porcentaje de proyectos de investigación de las LGAC-CP
</t>
    </r>
    <r>
      <rPr>
        <sz val="10"/>
        <rFont val="Soberana Sans"/>
        <family val="2"/>
      </rPr>
      <t xml:space="preserve"> Causa : Incremento en el número de proyectos de investigación pertenecientes a las Líneas de Generación y/o Aplicación del Conocimiento (LGAC), registrados en la Matriz de Investigación, debido a que las LGAC institucionales se dieron de alta u homologaron en el Programa Nacional de Posgrados de Calidad del CONACYT. Efecto: Mayor número de Investigaciones asociadas a las LGAC que contribuyen a la formación de recursos humanos de nivel Maestría y Doctorado, vinculadas con el sector, que aportan resultados de mayor impacto y pertinencia.       Otros Motivos:</t>
    </r>
  </si>
  <si>
    <t>E003</t>
  </si>
  <si>
    <t>Desarrollo y Vinculación de la Investigación Científica y Tecnológica con el Sector</t>
  </si>
  <si>
    <t>A1I-Universidad Autónoma Chapingo</t>
  </si>
  <si>
    <t>3 - Educación Superior</t>
  </si>
  <si>
    <t>4 - Formación recursos humanos para el sector (educación superior)</t>
  </si>
  <si>
    <t>Contribuir a impulsar la productividad en el sector agroalimentario mediante inversión en capital físico, humano y tecnológico que garantice la seguridad alimentaria. mediante la investigación y servicios que contribuyen al desarrollo del sector social y productivo del medio rural.</t>
  </si>
  <si>
    <t>El sector social y productivo del medio rural cuenta con investigación y servicios que contribuyen a su desarrollo</t>
  </si>
  <si>
    <r>
      <t>Porcentaje de proyectos de investigación con intervención indirecta (convencionales, estratégicos institucionales y desarrollo y transferencia de tecnología* del sector rural) generados en el año t respecto al año t-1</t>
    </r>
    <r>
      <rPr>
        <i/>
        <sz val="10"/>
        <color indexed="30"/>
        <rFont val="Soberana Sans"/>
      </rPr>
      <t xml:space="preserve">
</t>
    </r>
  </si>
  <si>
    <t>[(Número de proyectos de investigación con intervención indirecta (convencionales y estratégicos institucionales del sector rural y de desarrollo y transferencia de tecnología) generados en el año t / Número de proyectos de investigación con intervención indirecta generados en el año t-1)]*100</t>
  </si>
  <si>
    <r>
      <t>Tasa de variación del número de proyectos de servicio universitario y proyectos de investigación con intervención directa (desarrollo y transferencia de tecnología* y estratégicos de Centros e Institutos con demandas de productores) realizados en el año t respecto al año t-1</t>
    </r>
    <r>
      <rPr>
        <i/>
        <sz val="10"/>
        <color indexed="30"/>
        <rFont val="Soberana Sans"/>
      </rPr>
      <t xml:space="preserve">
</t>
    </r>
  </si>
  <si>
    <t>[(Número de proyectos de servicio universitario y proyectos de investigación con intervención directa realizados en el año t / Número de proyectos de servicio universitario y proyectos de investigación con intervención directa realizados en el año t-1)-1]*100</t>
  </si>
  <si>
    <t>A C3. Proyectos de servicio universitario realizados</t>
  </si>
  <si>
    <r>
      <t>C3. Tasa de variación de proyectos de servicio universitario realizados en el año t respecto al año t-1</t>
    </r>
    <r>
      <rPr>
        <i/>
        <sz val="10"/>
        <color indexed="30"/>
        <rFont val="Soberana Sans"/>
      </rPr>
      <t xml:space="preserve">
</t>
    </r>
  </si>
  <si>
    <t>[(Número de proyectos de servicio universitario desarrollados en el año t / Número de proyectos de servicio universitario desarrollados en el año t-1)-1]*100</t>
  </si>
  <si>
    <t>B C2. Artículos científicos publicados y registrados para su publicación en revistas con Comité Editorial</t>
  </si>
  <si>
    <r>
      <t>C2. Tasa de variación de artículos científicos publicados y registrados para su publicación en revistas con Comité Editorial en el año t con respecto al año t-1</t>
    </r>
    <r>
      <rPr>
        <i/>
        <sz val="10"/>
        <color indexed="30"/>
        <rFont val="Soberana Sans"/>
      </rPr>
      <t xml:space="preserve">
</t>
    </r>
  </si>
  <si>
    <t>[(Número de artículos científicos publicados y registrados para su publicación en revistas con Comité Editorial en el año t / Número de artículos científicos publicados y registrados para su publicación en revistas con Comité Editorial en el año t-1)-1]*100</t>
  </si>
  <si>
    <t>C C1. Innovaciones tecnológicas generadas</t>
  </si>
  <si>
    <r>
      <t>C1. Tasa de variación de innovaciones tecnológicas (títulos de obtentor de variedades y patentes) generadas en el año t con respecto al año t-1</t>
    </r>
    <r>
      <rPr>
        <i/>
        <sz val="10"/>
        <color indexed="30"/>
        <rFont val="Soberana Sans"/>
      </rPr>
      <t xml:space="preserve">
</t>
    </r>
  </si>
  <si>
    <t>[(Número de innovaciones tecnológicas (títulos de obtentor de variedades y patentes) generadas en el año t / Número de innovaciones tecnológicas generadas en el año t-1)-1]*100</t>
  </si>
  <si>
    <t>D C4. Materiales de divulgación producidos</t>
  </si>
  <si>
    <r>
      <t>C4. Tasa de variación de materiales de divulgación producidos (libros, revistas, manuales, folletos, audiovisuales y otros medios de divulgación) en el año t respecto al año t-1</t>
    </r>
    <r>
      <rPr>
        <i/>
        <sz val="10"/>
        <color indexed="30"/>
        <rFont val="Soberana Sans"/>
      </rPr>
      <t xml:space="preserve">
</t>
    </r>
  </si>
  <si>
    <t>[(Número de materiales de divulgación producidos (libros, revistas, manuales, folletos, audiovisuales y otros medios de divulgación) en el año t / Número de materiales de divulgación producidos en el año t-1)-1]*100</t>
  </si>
  <si>
    <t>A 1 A1-C3 Proyectos de investigación vinculados con instituciones externas a la universidad</t>
  </si>
  <si>
    <r>
      <t>A1-C3. Tasa de variación de proyectos de investigación vinculados con instituciones externas a la universidad generados en el año t respecto al año t-1</t>
    </r>
    <r>
      <rPr>
        <i/>
        <sz val="10"/>
        <color indexed="30"/>
        <rFont val="Soberana Sans"/>
      </rPr>
      <t xml:space="preserve">
</t>
    </r>
  </si>
  <si>
    <t>[(Número de proyectos de investigación vinculados con instituciones externas a la universidad generados en el año t / Número de proyectos de investigación vinculados con instituciones externas a la universidad generados en el año t-1)-1]*100</t>
  </si>
  <si>
    <t>A 2 A4-C3 Municipios de alta y muy alta marginalidad atendidos</t>
  </si>
  <si>
    <r>
      <t>A4-C3. Tasa de variación de proyectos de servicio universitario desarrollados en municipios con alta y muy alta marginación en el año t respecto al año t-1</t>
    </r>
    <r>
      <rPr>
        <i/>
        <sz val="10"/>
        <color indexed="30"/>
        <rFont val="Soberana Sans"/>
      </rPr>
      <t xml:space="preserve">
</t>
    </r>
  </si>
  <si>
    <t>[(Número de proyectos de servicio universitario desarrollados en municipios de alta y muy alta marginación en el año t / Número de proyectos de servicio universitario desarrollados en municipios de alta y muy alta marginación en el año t-1)-1]*100</t>
  </si>
  <si>
    <t>B 3 A2-C2 Profesores investigadores de la Universidad Autónoma Chapingo con altos niveles de productividad científica</t>
  </si>
  <si>
    <r>
      <t>A2-C2. Porcentaje de promociones (una promoción es considerada como el nuevo ingreso de un doctor al Sistema Nacional de Investigadores (SNI) como candidato, de candidato a Nivel1, de Nivel1 a Nivel2, de Nivel2 a Nivel3 y de Nivel3 a Emérito) de los profesores investigadores dentro del SNI del año t respecto al número de profesores investigadores pertenecientes al SNI en el año t</t>
    </r>
    <r>
      <rPr>
        <i/>
        <sz val="10"/>
        <color indexed="30"/>
        <rFont val="Soberana Sans"/>
      </rPr>
      <t xml:space="preserve">
</t>
    </r>
  </si>
  <si>
    <t>[(Número de promociones de los profesores investigadores dentro del SNI en el año t) / (Número de profesores investigadores pertenecientes al SNI en el año t)]*100</t>
  </si>
  <si>
    <t>B 4 A3-C2 Estudiantes en programas de posgrado orientados a la investigación</t>
  </si>
  <si>
    <r>
      <t>A3-C2. Tasa de variación del número de estudiantes en programas de posgrado orientados a la investigación reconocidos por el Programa Nacional de Posgrado de Calidad (PNPC) en el año t respecto al año t-1</t>
    </r>
    <r>
      <rPr>
        <i/>
        <sz val="10"/>
        <color indexed="30"/>
        <rFont val="Soberana Sans"/>
      </rPr>
      <t xml:space="preserve">
</t>
    </r>
  </si>
  <si>
    <t>[(Número de estudiantes en programas de posgrado orientados a la investigación reconocidos por el PNPC en el año t / Número de estudiantes en programas de posgrado orientados a la investigación reconocidos por el PNPC en el año t-1)-1]*100</t>
  </si>
  <si>
    <r>
      <t xml:space="preserve">Porcentaje de proyectos de investigación con intervención indirecta (convencionales, estratégicos institucionales y desarrollo y transferencia de tecnología* del sector rural) generados en el año t respecto al año t-1
</t>
    </r>
    <r>
      <rPr>
        <sz val="10"/>
        <rFont val="Soberana Sans"/>
        <family val="2"/>
      </rPr>
      <t>Sin Información,Sin Justificación</t>
    </r>
  </si>
  <si>
    <r>
      <t xml:space="preserve">Tasa de variación del número de proyectos de servicio universitario y proyectos de investigación con intervención directa (desarrollo y transferencia de tecnología* y estratégicos de Centros e Institutos con demandas de productores) realizados en el año t respecto al año t-1
</t>
    </r>
    <r>
      <rPr>
        <sz val="10"/>
        <rFont val="Soberana Sans"/>
        <family val="2"/>
      </rPr>
      <t>Sin Información,Sin Justificación</t>
    </r>
  </si>
  <si>
    <r>
      <t xml:space="preserve">C3. Tasa de variación de proyectos de servicio universitario realizados en el año t respecto al año t-1
</t>
    </r>
    <r>
      <rPr>
        <sz val="10"/>
        <rFont val="Soberana Sans"/>
        <family val="2"/>
      </rPr>
      <t xml:space="preserve"> Causa : Si bien durante el ejercicio 2018 la demanda para el desarrollo de proyectos de Servicio Universitario ascendió a 60 solicitudes, sólo 46 de éstas cumplieron con el estándar de calidad para ser aprobados, lo que representa sólo el 90% de los proyectos de servicio pronosticados como meta para el ejercicio 2018. Efecto: Una disminución de la cobertura geográfica de los proyectos de servicio desarrollados por la universidad, y por ende decremento de efectos  sobre el número de productores del medio rural y el sector agropecuario. Otros Motivos:</t>
    </r>
  </si>
  <si>
    <r>
      <t xml:space="preserve">C2. Tasa de variación de artículos científicos publicados y registrados para su publicación en revistas con Comité Editorial en el año t con respecto al año t-1
</t>
    </r>
    <r>
      <rPr>
        <sz val="10"/>
        <rFont val="Soberana Sans"/>
        <family val="2"/>
      </rPr>
      <t xml:space="preserve"> Causa : Se presentó el retraso en la revisiones realizadas por los Comités Editoriales de las Revistas Institucionales de 10 artículos científicos. Lo anterior provocó que se cumpliera con sólo  el 94.4% de la cantidad de artículos establecidos como meta  para el 2018.  Efecto: Al presentarse el retraso de 10 artículos científicos, su publicación queda pendiente para el ejercicio 2019. Otros Motivos:</t>
    </r>
  </si>
  <si>
    <r>
      <t xml:space="preserve">C1. Tasa de variación de innovaciones tecnológicas (títulos de obtentor de variedades y patentes) generadas en el año t con respecto al año t-1
</t>
    </r>
    <r>
      <rPr>
        <sz val="10"/>
        <rFont val="Soberana Sans"/>
        <family val="2"/>
      </rPr>
      <t xml:space="preserve"> Causa : El resultado esperado (meta), para el 2018, se vio superado en 19%, al pasar de 21 a 25 Patentes, dado que en el mes de noviembre se logró el registro de cuatro patentes más de las que se tenían programadas, debido a que los trámites para realizar dicho registro fueron más ágiles de lo que habían sido anteriormente. Efecto: Disponibilidad de un mayor número de  innovaciones tecnológicas para el sector rural y agropecuario.  Otros Motivos:</t>
    </r>
  </si>
  <si>
    <r>
      <t xml:space="preserve">C4. Tasa de variación de materiales de divulgación producidos (libros, revistas, manuales, folletos, audiovisuales y otros medios de divulgación) en el año t respecto al año t-1
</t>
    </r>
    <r>
      <rPr>
        <sz val="10"/>
        <rFont val="Soberana Sans"/>
        <family val="2"/>
      </rPr>
      <t>Sin Información,Sin Justificación</t>
    </r>
  </si>
  <si>
    <r>
      <t xml:space="preserve">A1-C3. Tasa de variación de proyectos de investigación vinculados con instituciones externas a la universidad generados en el año t respecto al año t-1
</t>
    </r>
    <r>
      <rPr>
        <sz val="10"/>
        <rFont val="Soberana Sans"/>
        <family val="2"/>
      </rPr>
      <t xml:space="preserve"> Causa : Un incremento en el número de Convocatorias de Instituciones externas para la realización de proyectos de colaboración, permitió la realización de seis proyectos más con instituciones como la SAGARPA y la CONAFOR.   Efecto: Fortalecimiento de las relaciones de sinergia y colaboración interinstitucional entre la UACh y las diferentes instituciones federales y estatales con injerencia en el medio rural y el sector agropecuario. Otros Motivos:</t>
    </r>
  </si>
  <si>
    <r>
      <t xml:space="preserve">A4-C3. Tasa de variación de proyectos de servicio universitario desarrollados en municipios con alta y muy alta marginación en el año t respecto al año t-1
</t>
    </r>
    <r>
      <rPr>
        <sz val="10"/>
        <rFont val="Soberana Sans"/>
        <family val="2"/>
      </rPr>
      <t>Sin Información,Sin Justificación</t>
    </r>
  </si>
  <si>
    <r>
      <t xml:space="preserve">A2-C2. Porcentaje de promociones (una promoción es considerada como el nuevo ingreso de un doctor al Sistema Nacional de Investigadores (SNI) como candidato, de candidato a Nivel1, de Nivel1 a Nivel2, de Nivel2 a Nivel3 y de Nivel3 a Emérito) de los profesores investigadores dentro del SNI del año t respecto al número de profesores investigadores pertenecientes al SNI en el año t
</t>
    </r>
    <r>
      <rPr>
        <sz val="10"/>
        <rFont val="Soberana Sans"/>
        <family val="2"/>
      </rPr>
      <t>Sin Información,Sin Justificación</t>
    </r>
  </si>
  <si>
    <r>
      <t xml:space="preserve">A3-C2. Tasa de variación del número de estudiantes en programas de posgrado orientados a la investigación reconocidos por el Programa Nacional de Posgrado de Calidad (PNPC) en el año t respecto al año t-1
</t>
    </r>
    <r>
      <rPr>
        <sz val="10"/>
        <rFont val="Soberana Sans"/>
        <family val="2"/>
      </rPr>
      <t>Sin Información,Sin Justificación</t>
    </r>
  </si>
  <si>
    <t>E006</t>
  </si>
  <si>
    <t>Generación de Proyectos de Investigación</t>
  </si>
  <si>
    <t>JAG-Instituto Nacional de Investigaciones Forestales, Agrícolas y Pecuarias</t>
  </si>
  <si>
    <t>8 - Ciencia, Tecnología e Innovación</t>
  </si>
  <si>
    <t>3 - Servicios Científicos y Tecnológicos</t>
  </si>
  <si>
    <t>7 - Tecnificación e innovación de las actividades del sector</t>
  </si>
  <si>
    <t>Contribuir a impulsar la productividad en el sector agroalimentario mediante inversión en capital físico, humano y tecnológico que garantice la seguridad alimentaria. mediante soluciones tecnológicas en los procesos productivos de los sectores acuícola, forestal, agrícola, pecuario y pesquero.</t>
  </si>
  <si>
    <r>
      <t>Porcentaje de variación anual del valor de la producción pesquera y acuícola a nivel nacional</t>
    </r>
    <r>
      <rPr>
        <i/>
        <sz val="10"/>
        <color indexed="30"/>
        <rFont val="Soberana Sans"/>
      </rPr>
      <t xml:space="preserve">
</t>
    </r>
  </si>
  <si>
    <t>(Valor de la producción pesquera y acuícola en el año tn / Valor de la producción pesquera y acuícola en el año tn-1)* 100</t>
  </si>
  <si>
    <r>
      <t>Tasa de cambio en el ingreso neto de los productores forestales y agropecuarios encuestados en el uso de innovaciones tecnológicas con respecto de los productores que utilizaron tecnologías testigo</t>
    </r>
    <r>
      <rPr>
        <i/>
        <sz val="10"/>
        <color indexed="30"/>
        <rFont val="Soberana Sans"/>
      </rPr>
      <t xml:space="preserve">
</t>
    </r>
  </si>
  <si>
    <t>((Promedio del ingreso neto de los productores forestales y agropecuarios generado por 10 tecnologías en uso en el año tn-1) / (Promedio del Ingreso neto generado por 10 tecnologías testigo en el año tn-1)-1)*100</t>
  </si>
  <si>
    <t>tasa</t>
  </si>
  <si>
    <t>Los sectores acuícola, forestal, agrícola, pecuario y pesquero cuentan con soluciones tecnológicas en sus procesos productivos</t>
  </si>
  <si>
    <r>
      <t>P1.2. Porcentaje de Distritos de Desarrollo Rural en donde se usa tecnología del Instituto Nacional de Investigaciones Forestales, Agrícolas y Pecuarias en el año tn</t>
    </r>
    <r>
      <rPr>
        <i/>
        <sz val="10"/>
        <color indexed="30"/>
        <rFont val="Soberana Sans"/>
      </rPr>
      <t xml:space="preserve">
</t>
    </r>
  </si>
  <si>
    <t>(Número de Distritos de Desarrollo Rural en donde se usa tecnología del Instituto Nacional de Investigaciones Forestales, Agrícolas y Pecuarias en el año tn /Número de Distritos de Desarrollo Rural en el país) *100</t>
  </si>
  <si>
    <r>
      <t>P1.1 Porcentaje de tecnologías adoptadas por productores y usuarios vinculados con los sectores forestal, agrícola y pecuario en el año tn, con respecto a las tecnologías generadas por el Instituto Nacional de Investigaciones Forestales, Agrícolas y Pecuarias en el año tn-4</t>
    </r>
    <r>
      <rPr>
        <i/>
        <sz val="10"/>
        <color indexed="30"/>
        <rFont val="Soberana Sans"/>
      </rPr>
      <t xml:space="preserve">
</t>
    </r>
  </si>
  <si>
    <t>(Número de tecnologías adoptadas por los productores y usuarios vinculados con los sectores forestal, agrícola y pecuario en el año tn / Número de tecnologías generadas en el año tn-4)*100</t>
  </si>
  <si>
    <r>
      <t>P1.3  Porcentaje de Planes de Manejo Pesquero elaborados que integran soluciones tecnológicas</t>
    </r>
    <r>
      <rPr>
        <i/>
        <sz val="10"/>
        <color indexed="30"/>
        <rFont val="Soberana Sans"/>
      </rPr>
      <t xml:space="preserve">
</t>
    </r>
  </si>
  <si>
    <t>(Número de Planes de Manejo Pesquero elaborados que integran soluciones tecnológicas / Número Total de  Planes de Manejo Pesquero programados)*100</t>
  </si>
  <si>
    <t>A C1. Porcentaje de tecnologías forestales, agrícolas y pecuarias generadas en el año tn</t>
  </si>
  <si>
    <r>
      <t>C1.Porcentaje de tecnologías forestales, agrícolas y pecuarias generadas con respecto a las tecnologías generadas en el año tn-4</t>
    </r>
    <r>
      <rPr>
        <i/>
        <sz val="10"/>
        <color indexed="30"/>
        <rFont val="Soberana Sans"/>
      </rPr>
      <t xml:space="preserve">
</t>
    </r>
  </si>
  <si>
    <t>(Número de tecnologías forestales, agrícolas y pecuarias, generadas en el año tn/Número de tecnologías forestales, agrícolas y pecuarias generadas en el año tn-4) *100</t>
  </si>
  <si>
    <t>B C2.Tecnologías transferidas a los productores forestales y agropecuarios</t>
  </si>
  <si>
    <r>
      <t>C2.Porcentaje de tecnologías transferidas a los productores y/o usuarios vinculados con los sectores forestal, agrícola y pecuario en el año tn con respecto de las tecnologías validadas el año  tn-1</t>
    </r>
    <r>
      <rPr>
        <i/>
        <sz val="10"/>
        <color indexed="30"/>
        <rFont val="Soberana Sans"/>
      </rPr>
      <t xml:space="preserve">
</t>
    </r>
  </si>
  <si>
    <t>(Número de tecnologías transferidas en el año tn / Número de tecnologías validadas en el año tn-1)*100</t>
  </si>
  <si>
    <t>C C4. Carta Nacional Pesquera concluída</t>
  </si>
  <si>
    <r>
      <t>C4. Porcentaje de avance en la elaboración de la Carta Nacional Pesquera</t>
    </r>
    <r>
      <rPr>
        <i/>
        <sz val="10"/>
        <color indexed="30"/>
        <rFont val="Soberana Sans"/>
      </rPr>
      <t xml:space="preserve">
</t>
    </r>
  </si>
  <si>
    <t>(Número de actividades concluidas del plan de trabajo/ Número de actividades programadas del plan de trabajo)*100</t>
  </si>
  <si>
    <t>D C3. Instrumentos científicos y técnicos elaborados que promuevan el aprovechamiento sustentable de los recursos pesqueros y acuícolas.</t>
  </si>
  <si>
    <r>
      <t>C3. Porcentaje de opiniones y dictámenes técnicos que promuevan el aprovechamiento sustentable de los recursos pesqueros y acuícolas.</t>
    </r>
    <r>
      <rPr>
        <i/>
        <sz val="10"/>
        <color indexed="30"/>
        <rFont val="Soberana Sans"/>
      </rPr>
      <t xml:space="preserve">
</t>
    </r>
  </si>
  <si>
    <t>(Número de opiniones y dictámenes técnicos emitidos/Número de opiniones y dictámenes técnicos solicitados que promuevan el aprovechamiento sustentable de los recursos pesqueros y acuícolas)*100</t>
  </si>
  <si>
    <t>E C5. Carta Nacional Acuícola concluída</t>
  </si>
  <si>
    <r>
      <t>C5. Porcentaje de avance en la elaboración de la Carta Nacional Acuícola</t>
    </r>
    <r>
      <rPr>
        <i/>
        <sz val="10"/>
        <color indexed="30"/>
        <rFont val="Soberana Sans"/>
      </rPr>
      <t xml:space="preserve">
</t>
    </r>
  </si>
  <si>
    <t>F C6. Capacitaciones realizadas</t>
  </si>
  <si>
    <r>
      <t>C6. Porcentaje de capacitaciones realizadas que promueven el desarrollo y la innovación tecnológica</t>
    </r>
    <r>
      <rPr>
        <i/>
        <sz val="10"/>
        <color indexed="30"/>
        <rFont val="Soberana Sans"/>
      </rPr>
      <t xml:space="preserve">
</t>
    </r>
  </si>
  <si>
    <t>(Número de capacitaciones realizadas que promueven el desarrollo y la innovación tecnológica / Numero total de capacitaciones realizadas)*100</t>
  </si>
  <si>
    <t>A 1 A1. C1 Generación y documentación de nuevos conocimientos</t>
  </si>
  <si>
    <r>
      <t>A1.C1. Promedio de artículos científicos publicados por investigador en activo en el año tn</t>
    </r>
    <r>
      <rPr>
        <i/>
        <sz val="10"/>
        <color indexed="30"/>
        <rFont val="Soberana Sans"/>
      </rPr>
      <t xml:space="preserve">
</t>
    </r>
  </si>
  <si>
    <t>(Número de artículos científicos con arbitraje publicados en el año tn/Número total de investigadores en activo en el año tn)</t>
  </si>
  <si>
    <t>Promedio</t>
  </si>
  <si>
    <t>Gestión-Eficiencia-Semestral</t>
  </si>
  <si>
    <t>A 2 A2.C1. Validación de tecnologías con productores y usuarios de los sectores forestales, agrícolas y pecuarias</t>
  </si>
  <si>
    <r>
      <t xml:space="preserve"> A2.C1. Porcentaje de tecnologías validadas en el año tn con respecto de las tecnologías generadas el año tn-1</t>
    </r>
    <r>
      <rPr>
        <i/>
        <sz val="10"/>
        <color indexed="30"/>
        <rFont val="Soberana Sans"/>
      </rPr>
      <t xml:space="preserve">
</t>
    </r>
  </si>
  <si>
    <t>(Número de tecnologías validadas en el año tn / Número de tecnologías generadas en el año tn-1)*100</t>
  </si>
  <si>
    <t>A 3 A3. C1. Elaboración de publicaciones tecnológicas</t>
  </si>
  <si>
    <r>
      <t>A3.C1 Promedio de publicaciones tecnológicas por investigador en activo en el año tn</t>
    </r>
    <r>
      <rPr>
        <i/>
        <sz val="10"/>
        <color indexed="30"/>
        <rFont val="Soberana Sans"/>
      </rPr>
      <t xml:space="preserve">
</t>
    </r>
  </si>
  <si>
    <t>(Número de publicaciones tecnológicas en el año tn/Número total de investigadores en activo en el año tn)</t>
  </si>
  <si>
    <t>B 4 A4. C2. Capacitación a productores y técnicos a través de cursos, talleres y eventos de difusión</t>
  </si>
  <si>
    <r>
      <t>A4.C2.Promedio de cursos, talleres, eventos demostrativos y foros de divulgación impartidos por investigador en activo en el año tn</t>
    </r>
    <r>
      <rPr>
        <i/>
        <sz val="10"/>
        <color indexed="30"/>
        <rFont val="Soberana Sans"/>
      </rPr>
      <t xml:space="preserve">
</t>
    </r>
  </si>
  <si>
    <t>(Número de cursos, talleres, eventos demostrativos y foros de divulgación impartidos por investigador en el año tn/ Número total de investigadores en activo en el año tn)</t>
  </si>
  <si>
    <t>Gestión-Eficiencia-Trimestral</t>
  </si>
  <si>
    <t>B 5 A5. C2. Capacitación y formación de profesionistas en temas prioritarios del sector agrícola, pecuario y/o forestal</t>
  </si>
  <si>
    <r>
      <t>A5.C2. Promedio de profesionistas del sector atendidos por investigador en activo en el año tn</t>
    </r>
    <r>
      <rPr>
        <i/>
        <sz val="10"/>
        <color indexed="30"/>
        <rFont val="Soberana Sans"/>
      </rPr>
      <t xml:space="preserve">
</t>
    </r>
  </si>
  <si>
    <t>(Número de profesionistas del sector atendidos en el año tn/Número de investigadores en activo en el año tn)</t>
  </si>
  <si>
    <t>B 6 A6.C2. Capacitación de personal</t>
  </si>
  <si>
    <r>
      <t>A6.C2. Porcentaje total de personal del Instituto Nacional de Investigaciones Forestales, Agrícolas y Pecuarias que se capacita en el año tn</t>
    </r>
    <r>
      <rPr>
        <i/>
        <sz val="10"/>
        <color indexed="30"/>
        <rFont val="Soberana Sans"/>
      </rPr>
      <t xml:space="preserve">
</t>
    </r>
  </si>
  <si>
    <t>(Número de personas capacitadas en el año tn/ Número total de personal en activo en el año tn)*100</t>
  </si>
  <si>
    <t>C 7 A8.C4. Elaboración de las Fichas de la Carta Nacional Pesquera</t>
  </si>
  <si>
    <r>
      <t>A8. C4 Porcentaje de avance en la elaboración de las fichas de la Carta Nacional Pesquera</t>
    </r>
    <r>
      <rPr>
        <i/>
        <sz val="10"/>
        <color indexed="30"/>
        <rFont val="Soberana Sans"/>
      </rPr>
      <t xml:space="preserve">
</t>
    </r>
  </si>
  <si>
    <t>(Promedio del porcentaje de avance en la elaboración de las fichas de la Carta Nacional Pesquera / Número de fichas de la Carta Nacional Pesquera comprometidas) x 100</t>
  </si>
  <si>
    <t>D 8 A7.C3. Elaboración de Informes de Investigaciones Científicas y Técnicas que promueven el desarrollo y la innovación tecnológica</t>
  </si>
  <si>
    <r>
      <t>A7.C3. Porcentaje de informes elaborados de investigaciones que promueven el desarrollo y la innovación tecnológica</t>
    </r>
    <r>
      <rPr>
        <i/>
        <sz val="10"/>
        <color indexed="30"/>
        <rFont val="Soberana Sans"/>
      </rPr>
      <t xml:space="preserve">
</t>
    </r>
  </si>
  <si>
    <t>(Número de informes de investigaciones que promueven el desarrollo y la innovación tecnológica/Numero de informes de investigaciones científicas y técnicas programadas)*100</t>
  </si>
  <si>
    <t>E 9 A9.C5. Elaboración de las Fichas de la Carta Nacional Acuícola</t>
  </si>
  <si>
    <r>
      <t>A9.C5 Porcentaje de avance en la elaboración de las fichas de la Carta Nacional Acuícola</t>
    </r>
    <r>
      <rPr>
        <i/>
        <sz val="10"/>
        <color indexed="30"/>
        <rFont val="Soberana Sans"/>
      </rPr>
      <t xml:space="preserve">
</t>
    </r>
  </si>
  <si>
    <t>(Promedio del porcentaje de avance en la elaboración de las fichas de la Carta Nacional Acuícola / Número de fichas de la Carta Nacional Acuícola comprometidas)* 100</t>
  </si>
  <si>
    <t>F 10 A10. C6 Atención a solicitudes de capacitación</t>
  </si>
  <si>
    <r>
      <t>A10.C6. Porcentaje de capacitaciones atendidas</t>
    </r>
    <r>
      <rPr>
        <i/>
        <sz val="10"/>
        <color indexed="30"/>
        <rFont val="Soberana Sans"/>
      </rPr>
      <t xml:space="preserve">
</t>
    </r>
  </si>
  <si>
    <t>(Número de capacitaciones atendidas/Numero de capacitaciones solicitadas)*100</t>
  </si>
  <si>
    <r>
      <t xml:space="preserve">Porcentaje de variación anual del valor de la producción pesquera y acuícola a nivel nacional
</t>
    </r>
    <r>
      <rPr>
        <sz val="10"/>
        <rFont val="Soberana Sans"/>
        <family val="2"/>
      </rPr>
      <t xml:space="preserve"> Causa : Se carece del dato oficial emitido por la CONAPESCA, de tal forma que se estima un porcentaje de avance en un 99.5%, considerando los datos publicados en el portal del SIAP, referente a la producción estimada para 2018 y el valor de la producción de 2017, más la inflación de 4.83% Efecto: Ninguno, toda vez que el diferencial de logro representa menos del 0.4  Otros Motivos:</t>
    </r>
  </si>
  <si>
    <r>
      <t xml:space="preserve">Tasa de cambio en el ingreso neto de los productores forestales y agropecuarios encuestados en el uso de innovaciones tecnológicas con respecto de los productores que utilizaron tecnologías testigo
</t>
    </r>
    <r>
      <rPr>
        <sz val="10"/>
        <rFont val="Soberana Sans"/>
        <family val="2"/>
      </rPr>
      <t xml:space="preserve"> Causa : Las tecnologías del INIFAP registraron mayores rendimientos y menores costos de producción, lo cual propició que el ingreso neto promedio de los productores fue  57.70% más alto con relación al ingreso de los productores que utilizan tecnologías tradicionales. Efecto: El efectivo obtenido por los productores, resulto positivo ya que el ingreso neto de los productores cuando utilizan las tecnologías del INIFAP mejora sustancilamente, como se muestra en estas 10 tecnologias, que se obtiene un incremente de 57.70% con relación al ingreso neto de los productores que utilizan tecnologías tradicionales. Otros Motivos:</t>
    </r>
  </si>
  <si>
    <r>
      <t xml:space="preserve">P1.2. Porcentaje de Distritos de Desarrollo Rural en donde se usa tecnología del Instituto Nacional de Investigaciones Forestales, Agrícolas y Pecuarias en el año tn
</t>
    </r>
    <r>
      <rPr>
        <sz val="10"/>
        <rFont val="Soberana Sans"/>
        <family val="2"/>
      </rPr>
      <t xml:space="preserve"> Causa : Se registró un cumplimiento del 109.09% con respecto a la meta programada derivado a que se fomentaron y promovieron trabajos de investigación de los subsectores forestal, agrícola y pecuario, asimismo se reforzó la validación, transferencia y adopción de tecnologías del INIFAP.  Efecto: Se alcanzó una mayor cobertura en donde se usó tecnologías del INIFAP. Otros Motivos:</t>
    </r>
  </si>
  <si>
    <r>
      <t xml:space="preserve">P1.1 Porcentaje de tecnologías adoptadas por productores y usuarios vinculados con los sectores forestal, agrícola y pecuario en el año tn, con respecto a las tecnologías generadas por el Instituto Nacional de Investigaciones Forestales, Agrícolas y Pecuarias en el año tn-4
</t>
    </r>
    <r>
      <rPr>
        <sz val="10"/>
        <rFont val="Soberana Sans"/>
        <family val="2"/>
      </rPr>
      <t xml:space="preserve"> Causa : Derivado de los distintos proyectos de investigación que se desarrollan en el INIFAP, así como a la aceptación de las innovaciones por parte de los productores y usuarios de tecnologías, se dio la oportunidad de adoptar un número mayor de innovaciones tecnológicas de las que se tenían contempladas, las cuales han contribuido a la productividad del sector agrícola, pecuario y/o forestal. Efecto: Los usuarios vinculados con temáticas forestales, agrícolas y/o pecuarias, cuentan con un número mayor de alternativas proporcionadas por el INIFAP que son innovadoras y productivas para el campo mexicano. Otros Motivos:</t>
    </r>
  </si>
  <si>
    <r>
      <t xml:space="preserve">P1.3  Porcentaje de Planes de Manejo Pesquero elaborados que integran soluciones tecnológicas
</t>
    </r>
    <r>
      <rPr>
        <sz val="10"/>
        <rFont val="Soberana Sans"/>
        <family val="2"/>
      </rPr>
      <t xml:space="preserve"> Causa : Comportamiento de la meta acorde a lo programado.  Efecto: Comportamiento de la meta acorde a lo programado.  Otros Motivos:</t>
    </r>
  </si>
  <si>
    <r>
      <t xml:space="preserve">C1.Porcentaje de tecnologías forestales, agrícolas y pecuarias generadas con respecto a las tecnologías generadas en el año tn-4
</t>
    </r>
    <r>
      <rPr>
        <sz val="10"/>
        <rFont val="Soberana Sans"/>
        <family val="2"/>
      </rPr>
      <t xml:space="preserve"> Causa : Se impulsó la generación de tecnologías que dieran respuesta a las demandas nacionales, generando un número mayor de innovaciones tecnológicas pertinentes, útiles y de calidad, para continuar con el proceso de innovación y llegar a la adopción por parte de los usuarios. Efecto: Los usuarios vinculados con temáticas forestales, agrícolas y/o pecuarias, cuentan con un número mayor de alternativas innovadoras para el campo mexicano. Otros Motivos:</t>
    </r>
  </si>
  <si>
    <r>
      <t xml:space="preserve">C2.Porcentaje de tecnologías transferidas a los productores y/o usuarios vinculados con los sectores forestal, agrícola y pecuario en el año tn con respecto de las tecnologías validadas el año  tn-1
</t>
    </r>
    <r>
      <rPr>
        <sz val="10"/>
        <rFont val="Soberana Sans"/>
        <family val="2"/>
      </rPr>
      <t xml:space="preserve"> Causa : Los investigadores del INIFAP promovieron y apoyaron la transferencia de conocimientos y tecnologías agrícolas, pecuarias y forestales de acuerdo a las necesidades y demandas prioritarias de los productores y/o usuarios,  lo que permitió superar la meta planeada. Efecto: A partir de la desviación positiva de la meta para el cierre del segundo semestre,la transferencia de tecnologías coadyuvan al fortalecimiento del que hacer Institucional. Otros Motivos:</t>
    </r>
  </si>
  <si>
    <r>
      <t xml:space="preserve">C4. Porcentaje de avance en la elaboración de la Carta Nacional Pesquera
</t>
    </r>
    <r>
      <rPr>
        <sz val="10"/>
        <rFont val="Soberana Sans"/>
        <family val="2"/>
      </rPr>
      <t xml:space="preserve"> Causa : Comportamiento de la meta acorde a lo programado.  Efecto: Comportamiento de la meta acorde a lo programado.  Otros Motivos:</t>
    </r>
  </si>
  <si>
    <r>
      <t xml:space="preserve">C3. Porcentaje de opiniones y dictámenes técnicos que promuevan el aprovechamiento sustentable de los recursos pesqueros y acuícolas.
</t>
    </r>
    <r>
      <rPr>
        <sz val="10"/>
        <rFont val="Soberana Sans"/>
        <family val="2"/>
      </rPr>
      <t xml:space="preserve"> Causa : Falta integrar información de algunos Centros Regionales de Investigación Acuícola y Pesquera, de la Dirección General Adjunta de Investigación Pesquera en el Pacífico, derivado de ausencia de personal por estar aún en periodo vacacional. La cifra se presentará de manera definitiva en el cierre de cuenta pública 2018. Efecto: Retraso en la consolidación de la información, sin embargo la cifra se presentará de manera definitiva en el cierre de cuenta pública 2018. Otros Motivos:</t>
    </r>
  </si>
  <si>
    <r>
      <t xml:space="preserve">C5. Porcentaje de avance en la elaboración de la Carta Nacional Acuícola
</t>
    </r>
    <r>
      <rPr>
        <sz val="10"/>
        <rFont val="Soberana Sans"/>
        <family val="2"/>
      </rPr>
      <t xml:space="preserve"> Causa : Comportamiento de la meta acorde a lo programado.  Efecto: Comportamiento de la meta acorde a lo programado.  Otros Motivos:</t>
    </r>
  </si>
  <si>
    <r>
      <t xml:space="preserve">C6. Porcentaje de capacitaciones realizadas que promueven el desarrollo y la innovación tecnológica
</t>
    </r>
    <r>
      <rPr>
        <sz val="10"/>
        <rFont val="Soberana Sans"/>
        <family val="2"/>
      </rPr>
      <t xml:space="preserve"> Causa : Comportamiento de la meta acorde a lo programado.  Efecto: Comportamiento de la meta acorde a lo programado.  Otros Motivos:</t>
    </r>
  </si>
  <si>
    <r>
      <t xml:space="preserve">A1.C1. Promedio de artículos científicos publicados por investigador en activo en el año tn
</t>
    </r>
    <r>
      <rPr>
        <sz val="10"/>
        <rFont val="Soberana Sans"/>
        <family val="2"/>
      </rPr>
      <t xml:space="preserve"> Causa : Se realizó un mayor número de artículos científicos que contribuyeron a la generación de nuevos conocimientos, mediante estudios sobre las distintas áreas y especialidades de los sectores forestal, agrícola y pecuario. Lo que permitió publicar 27 artículos más de los que se tenían programados. Efecto: El efecto es positivo toda vez que se cuenta con una mayor oferta de artículos científicos a disponibilidad de los usuarios. Otros Motivos:</t>
    </r>
  </si>
  <si>
    <r>
      <t xml:space="preserve"> A2.C1. Porcentaje de tecnologías validadas en el año tn con respecto de las tecnologías generadas el año tn-1
</t>
    </r>
    <r>
      <rPr>
        <sz val="10"/>
        <rFont val="Soberana Sans"/>
        <family val="2"/>
      </rPr>
      <t xml:space="preserve"> Causa : Derivado de la ejecución y continuidad de los proyectos de investigación que se desarrollaron en el INIFAP, se obtuvieron resultados favorables en 2018, por lo que se dio una mayor oportunidad de validar tecnologías con productores y usuarios del sector, de las que se tenían contempladas al inicio del año fiscal. Efecto: Los usuarios vinculados con temáticas forestales, agrícolas y/o pecuarias, cuentan con un número mayor de alternativas innovadoras para su validación en el campo mexicano. Otros Motivos:</t>
    </r>
  </si>
  <si>
    <r>
      <t xml:space="preserve">A3.C1 Promedio de publicaciones tecnológicas por investigador en activo en el año tn
</t>
    </r>
    <r>
      <rPr>
        <sz val="10"/>
        <rFont val="Soberana Sans"/>
        <family val="2"/>
      </rPr>
      <t xml:space="preserve"> Causa : Se obtuvieron más publicaciones tecnológicas de las programadas derivado a que éstas dependen de los procesos de cada editorial, por tal motivo no se tiene certeza de la fecha de publicación, por lo cual la meta alcanzada fue de un 8%, por arriba de lo programado.  Efecto: Existe mayor acceso a las publicaciones tecnológicas por los usuarios de los sectores forestales, agrícolas y pecuarios. Así mismo, los investigadores del Instituto tuvieron una mayor oportunidad de asistir a congresos y simposios nacionales e internacionales, por tal motivo las publicaciones tecnológicas generaron un impacto importante en los sectores forestales, agrícolas y pecuarios, debido a que son una fuente de información confiable y de utilidad para los productores y usuarios Otros Motivos:</t>
    </r>
  </si>
  <si>
    <r>
      <t xml:space="preserve">A4.C2.Promedio de cursos, talleres, eventos demostrativos y foros de divulgación impartidos por investigador en activo en el año tn
</t>
    </r>
    <r>
      <rPr>
        <sz val="10"/>
        <rFont val="Soberana Sans"/>
        <family val="2"/>
      </rPr>
      <t xml:space="preserve"> Causa : Se obtuvo un incremento positivo en la meta programada de capacitaciones y difusión de las actividades realizadas por los investigadores del Instituto, derivada de los convenios con la Confederación Nacional de Organizaciones Ganaderas (CNOG): 1. Innovación tecnológica y desarrollo de capacidades de productores pecuarios y 2. Estrategia de acompañamiento técnico a productores beneficiarios del incentivo estímulo a la producción del componente capitalización productiva agrícola, dichas actividades no se tenían contempladas ya que fueron realizados en el transcurso del ejercicio 2018. Efecto: Esta desviación positiva coadyuva en el fortalecimiento y la competitividad Institucional demostrando una gran capacidad de atención a las demandas de los sectores derivado de la vinculación con otros organismos, tal es el caso de la CNOG, en donde se realizó la capacitación y difusión en apoyo a la transferencia de tecnologías generadas en el instituto Otros Motivos:</t>
    </r>
  </si>
  <si>
    <r>
      <t xml:space="preserve">A5.C2. Promedio de profesionistas del sector atendidos por investigador en activo en el año tn
</t>
    </r>
    <r>
      <rPr>
        <sz val="10"/>
        <rFont val="Soberana Sans"/>
        <family val="2"/>
      </rPr>
      <t xml:space="preserve"> Causa : La meta fue sobrepasada debido a la demanda de atención a profesionistas (agentes de cambio, estudiantes de servicio social y estancias de investigación) de los sectores forestal, agrícola y pecuario de capacitación especializada y asistencia técnica. Efecto: El aumento de la demanda de la asistencia técnica por parte de los investigadores del INIFAP, lograron la formación de recursos humanos en temas prioritarios para los sectores.  Otros Motivos:</t>
    </r>
  </si>
  <si>
    <r>
      <t xml:space="preserve">A6.C2. Porcentaje total de personal del Instituto Nacional de Investigaciones Forestales, Agrícolas y Pecuarias que se capacita en el año tn
</t>
    </r>
    <r>
      <rPr>
        <sz val="10"/>
        <rFont val="Soberana Sans"/>
        <family val="2"/>
      </rPr>
      <t xml:space="preserve"> Causa : Para este último trimestre en materia de capacitación se tuvo una notable participación por parte del personal investigador, esta acción contribuyó para alcanzar  la meta establecida para el ejercicio fiscal 2018, lo que representó un total de 1,628 servidores públicos capacitados. Efecto: Se reforzó la oferta de capacitación institucional para el último trimestre del año. Otros Motivos:</t>
    </r>
  </si>
  <si>
    <r>
      <t xml:space="preserve">A8. C4 Porcentaje de avance en la elaboración de las fichas de la Carta Nacional Pesquera
</t>
    </r>
    <r>
      <rPr>
        <sz val="10"/>
        <rFont val="Soberana Sans"/>
        <family val="2"/>
      </rPr>
      <t xml:space="preserve"> Causa : Comportamiento de la meta acorde a lo programado.  Efecto: Comportamiento de la meta acorde a lo programado.  Otros Motivos:</t>
    </r>
  </si>
  <si>
    <r>
      <t xml:space="preserve">A7.C3. Porcentaje de informes elaborados de investigaciones que promueven el desarrollo y la innovación tecnológica
</t>
    </r>
    <r>
      <rPr>
        <sz val="10"/>
        <rFont val="Soberana Sans"/>
        <family val="2"/>
      </rPr>
      <t xml:space="preserve"> Causa : Comportamiento de la meta acorde a lo programado.  Efecto: Comportamiento de la meta acorde a lo programado.  Otros Motivos:</t>
    </r>
  </si>
  <si>
    <r>
      <t xml:space="preserve">A9.C5 Porcentaje de avance en la elaboración de las fichas de la Carta Nacional Acuícola
</t>
    </r>
    <r>
      <rPr>
        <sz val="10"/>
        <rFont val="Soberana Sans"/>
        <family val="2"/>
      </rPr>
      <t xml:space="preserve"> Causa : Comportamiento de la meta acorde a lo programado.  Efecto: Comportamiento de la meta acorde a lo programado.  Otros Motivos:</t>
    </r>
  </si>
  <si>
    <r>
      <t xml:space="preserve">A10.C6. Porcentaje de capacitaciones atendidas
</t>
    </r>
    <r>
      <rPr>
        <sz val="10"/>
        <rFont val="Soberana Sans"/>
        <family val="2"/>
      </rPr>
      <t xml:space="preserve"> Causa : Falta integrar información de algunos Centros Regionales de Investigación Acuícola y Pesquera, de la Dirección General Adjunta de Investigación Pesquera en el Pacífico, derivado de ausencia de personal por estar aún en periodo vacacional. La cifra se presentará de manera definitiva en el cierre de cuenta pública 2018. Efecto: Retraso en la consolidación de la información, sin embargo la cifra se presentará de manera definitiva en el cierre de cuenta pública 2018. Otros Motivos:</t>
    </r>
  </si>
  <si>
    <t>P001</t>
  </si>
  <si>
    <t>Diseño y Aplicación de la Política Agropecuaria</t>
  </si>
  <si>
    <t>510-Dirección General de Programación, Presupuesto y Finanzas</t>
  </si>
  <si>
    <t>9 - Impulso a la reconversión productiva en materia agrícola, pecuaria y pesquera</t>
  </si>
  <si>
    <t>Contribuir a impulsar la productividad en el sector agroalimentario mediante inversión en capital físico, humano y tecnológico que garantice la seguridad alimentaria. mediante el cumplimiento satisfactorio de los objetivos y metas de los programas presupuestarios de la SAGARPA.</t>
  </si>
  <si>
    <t>Programas Presupuestarios de la SAGARPA con cumplimiento satisfactorio de sus objetivos y metas establecidos en la MIR.</t>
  </si>
  <si>
    <r>
      <t>Porcentaje de Programas presupuestarios de las modalidades S, U, E, B y P de la SAGARPA con un nivel de logro satisfactorio en la metas de los indicadores de la MIR.</t>
    </r>
    <r>
      <rPr>
        <i/>
        <sz val="10"/>
        <color indexed="30"/>
        <rFont val="Soberana Sans"/>
      </rPr>
      <t xml:space="preserve">
</t>
    </r>
  </si>
  <si>
    <t xml:space="preserve">(Número de Programas presupuestarios de las modalidades S, U, E, B y P de la SAGARPA que obtienen un nivel de logro satisfactorio en las metas de los indicadores de la MIR en el año t) /(Total de Programas presupuestarios de las modalidades S, U, E, B y P de la SAGARPA con Matriz de Indicadores para Resultados en el año t)*100    </t>
  </si>
  <si>
    <t>A C1. Matrices de Indicadores para Resultados mejoradas, de los programas presupuestarios de la SAGARPA</t>
  </si>
  <si>
    <r>
      <t xml:space="preserve">C1. Porcentaje de programas presupuestarios de la SAGARPA con Matriz de Indicadores para Resultados mejorada    </t>
    </r>
    <r>
      <rPr>
        <i/>
        <sz val="10"/>
        <color indexed="30"/>
        <rFont val="Soberana Sans"/>
      </rPr>
      <t xml:space="preserve">
</t>
    </r>
  </si>
  <si>
    <t xml:space="preserve">(Número de programas presupuestarios de la SAGARPA con Matriz de Indicadores para Resultados mejorada en el año t) / (Total de Programas presupuestarios de la SAGARPA con Matriz de Indicadores para Resultados en el año t)*100    </t>
  </si>
  <si>
    <t>B C2. Recursos de Apoyo administrativo ejercidos</t>
  </si>
  <si>
    <r>
      <t>C2. Porcentaje de Recursos de Apoyo Administrativo Ejercidos</t>
    </r>
    <r>
      <rPr>
        <i/>
        <sz val="10"/>
        <color indexed="30"/>
        <rFont val="Soberana Sans"/>
      </rPr>
      <t xml:space="preserve">
</t>
    </r>
  </si>
  <si>
    <t>(Monto de Recursos de Apoyo Administrativo Ejercidos / Monto de Recursos de Apoyo Administrativo programados)*100</t>
  </si>
  <si>
    <t>Estratégico-Economía-Semestral</t>
  </si>
  <si>
    <t>A 1 A2.C2 Autorización de la Estructura Programática Sectorial</t>
  </si>
  <si>
    <r>
      <t>A2.C2. Estructura Programática Sectorial Autorizada</t>
    </r>
    <r>
      <rPr>
        <i/>
        <sz val="10"/>
        <color indexed="30"/>
        <rFont val="Soberana Sans"/>
      </rPr>
      <t xml:space="preserve">
</t>
    </r>
  </si>
  <si>
    <t>Estructura Programática Sectorial Autorizada</t>
  </si>
  <si>
    <t>Unidad</t>
  </si>
  <si>
    <t>B 2 A1.C1 Asignación de recursos a las Unidades Responsables</t>
  </si>
  <si>
    <r>
      <t>A1. C1. Porcentaje de Unidades Responsables con Recursos Asignados</t>
    </r>
    <r>
      <rPr>
        <i/>
        <sz val="10"/>
        <color indexed="30"/>
        <rFont val="Soberana Sans"/>
      </rPr>
      <t xml:space="preserve">
</t>
    </r>
  </si>
  <si>
    <t>(Número de Unidades responsables con recurso asignado / número de unidades responsables con recurso programado )*100</t>
  </si>
  <si>
    <r>
      <t xml:space="preserve">Porcentaje de Programas presupuestarios de las modalidades S, U, E, B y P de la SAGARPA con un nivel de logro satisfactorio en la metas de los indicadores de la MIR.
</t>
    </r>
    <r>
      <rPr>
        <sz val="10"/>
        <rFont val="Soberana Sans"/>
        <family val="2"/>
      </rPr>
      <t xml:space="preserve"> Causa : Al tercer trimestre del 2018, seis de los programas presupuestarios (B001, E001, P001, S260, S262 y S263) obtuvieron un cumplimiento de sus metas entre el 100 y 109% de cumplimiento. 2 programas (U002 y U004) obtuvieron un cumplimiento entre el 87 y 89% de cumplimiento. 6 programas (E006, S240, S259, S261, U013 y U017) obtuvieron un cumplimiento entre el 111 y 139% de cumplimiento de la meta. Finalmente 2 programas (S257 y S266) obtuvieron un cumplimiento que superó el 140% de cumplimiento.  Dos programas tienen metas anuales por lo que al tercer trimestre no se cuenta con avance reportado y por ello el denominador se modificó a los 16 programas con avance registrado en el PASH.     Efecto: La meta alcanzada quedo por debajo de lo programado por 1.39 puntos porcentuales, esta diferencia es menor por lo que se considera que no hay efectos que supongan un riesgo de incumplimiento de la meta programada toda vez que los programas que han registrado metas han obtenido un porcentaje de cumplimiento que se ubican en los umbrales verde-amarillo. Otros Motivos:</t>
    </r>
  </si>
  <si>
    <r>
      <t xml:space="preserve">C1. Porcentaje de programas presupuestarios de la SAGARPA con Matriz de Indicadores para Resultados mejorada    
</t>
    </r>
    <r>
      <rPr>
        <sz val="10"/>
        <rFont val="Soberana Sans"/>
        <family val="2"/>
      </rPr>
      <t xml:space="preserve"> Causa : La meta se comportó conforme a lo programado. En el periodo que la SHCP habilitó el sistema para la actualización de la MIR, los programas realizaron modificaciones específicas a sus indicadores. Efecto: Sin efectos toda vez que la meta se cumplió conforme a lo programado.    Otros Motivos:</t>
    </r>
  </si>
  <si>
    <r>
      <t xml:space="preserve">C2. Porcentaje de Recursos de Apoyo Administrativo Ejercidos
</t>
    </r>
    <r>
      <rPr>
        <sz val="10"/>
        <rFont val="Soberana Sans"/>
        <family val="2"/>
      </rPr>
      <t xml:space="preserve"> Causa : La programación se basa en las demandas de las distintas Unidades Responsables, las cuales de acuerdo a sus requerimientos pueden variar de un periodo a otro, razón por la cual en este periodo se reporta un menor monto de apoyo administrativo ejercido a lo programado. Efecto: La variación de la meta no afecta de manera significativa el cumplimiento de la misma. Otros Motivos:</t>
    </r>
  </si>
  <si>
    <r>
      <t xml:space="preserve">A2.C2. Estructura Programática Sectorial Autorizada
</t>
    </r>
    <r>
      <rPr>
        <sz val="10"/>
        <rFont val="Soberana Sans"/>
        <family val="2"/>
      </rPr>
      <t xml:space="preserve"> Causa : La meta alcanzada se encuentra dentro del umbral verde-amarillo Efecto: La meta alcanzada se encuentra dentro del umbral verde-amarillo Otros Motivos:</t>
    </r>
  </si>
  <si>
    <r>
      <t xml:space="preserve">A1. C1. Porcentaje de Unidades Responsables con Recursos Asignados
</t>
    </r>
    <r>
      <rPr>
        <sz val="10"/>
        <rFont val="Soberana Sans"/>
        <family val="2"/>
      </rPr>
      <t xml:space="preserve"> Causa : La meta alcanzada se encuentra dentro del umbral verde- amarillo. Efecto: La meta alcanzada se encuentra dentro del umbral verde- amarillo. Otros Motivos:</t>
    </r>
  </si>
  <si>
    <t>S240</t>
  </si>
  <si>
    <t xml:space="preserve">Programa de Concurrencia con las Entidades Federativas </t>
  </si>
  <si>
    <t>113-Coordinación General de Delegaciones</t>
  </si>
  <si>
    <t>6 - Elevar el ingreso de los productores y el empleo rural</t>
  </si>
  <si>
    <t>Contribuir a impulsar modelos de asociación que generen economías de escala y mayor valor agregado en el sector agroalimentario. mediante el incremento de la productividad en las Entidades Federativas</t>
  </si>
  <si>
    <t>La línea base es el promedio del crecimiento anual del PIB agropecuario y pesquero de los últimos 12 años.  Tasa = [100(PIBt/PIBt1)]100</t>
  </si>
  <si>
    <r>
      <t>Tasa de variación de la productividad total de los factores del sector agroalimentario.</t>
    </r>
    <r>
      <rPr>
        <i/>
        <sz val="10"/>
        <color indexed="30"/>
        <rFont val="Soberana Sans"/>
      </rPr>
      <t xml:space="preserve">
</t>
    </r>
  </si>
  <si>
    <t>((Productividad del sector agroalimentario en el año tn / Productividad en el sector agroalimentario en el año t0)-1)*100</t>
  </si>
  <si>
    <t>Tasa de variación</t>
  </si>
  <si>
    <t>Estratégico-Eficacia-Bianual</t>
  </si>
  <si>
    <t>Las Unidades de producción primaria del sector agropecuario, pesquero y acuícola en las Entidades Federativas incrementan su productividad.</t>
  </si>
  <si>
    <r>
      <t>P Tasa de variación en la productividad de la actividad económica apoyada en las Unidades de Producción Primaria del sector agropecuario, pesquero y acuícola en las Entidades Federativas.</t>
    </r>
    <r>
      <rPr>
        <i/>
        <sz val="10"/>
        <color indexed="30"/>
        <rFont val="Soberana Sans"/>
      </rPr>
      <t xml:space="preserve">
</t>
    </r>
  </si>
  <si>
    <t>((Productividad de la actividad económica apoyada en las Unidades de Producción Primaria del sector agropecuario, pesquero y acuícola en las Entidades Federativas con estímulo del Programa en el año tn / Productividad de la actividad económica apoyada en las Unidades de producción primaria del sector agropecuario, pesquero y acuícola en las Entidades Federativas con estímulo del Programa en el año t0)-1) *100</t>
  </si>
  <si>
    <t>A C1 Infraestructura y equipamiento incrementados en las Unidades de Producción Primaria.</t>
  </si>
  <si>
    <r>
      <t>C1 Tasa de variación del valor de los activos de las Unidades de Producción Primaria del sector agropecuario, pesquero y acuícola en las Entidades Federativas.</t>
    </r>
    <r>
      <rPr>
        <i/>
        <sz val="10"/>
        <color indexed="30"/>
        <rFont val="Soberana Sans"/>
      </rPr>
      <t xml:space="preserve">
</t>
    </r>
  </si>
  <si>
    <t>((Valor de los activos de las Unidades de producción primaria del sector agropecuario, pesquero y acuícola en las Entidades Federativas con el estímulo en el año tn / Valor de los activos de las Unidades de producción primaria del sector agropecuario, pesquero y acuícola en las Entidades Federativas en el año t0)-1)*100</t>
  </si>
  <si>
    <t>B C2 Nivel tecnológico de las unidades de producción primaria mejorado.</t>
  </si>
  <si>
    <r>
      <t>C2.3 Tasa de variación del índice de nivel tecnológico en la actividad acuícola.</t>
    </r>
    <r>
      <rPr>
        <i/>
        <sz val="10"/>
        <color indexed="30"/>
        <rFont val="Soberana Sans"/>
      </rPr>
      <t xml:space="preserve">
</t>
    </r>
  </si>
  <si>
    <t>((Índice de nivel tecnológico en la actividad acuícola en el año tn / Índice de nivel tecnológico en la actividad acuícola del año t0)-1)*100</t>
  </si>
  <si>
    <r>
      <t>C2.4 Tasa de variación del índice de nivel tecnológico en la actividad pesquera.</t>
    </r>
    <r>
      <rPr>
        <i/>
        <sz val="10"/>
        <color indexed="30"/>
        <rFont val="Soberana Sans"/>
      </rPr>
      <t xml:space="preserve">
</t>
    </r>
  </si>
  <si>
    <t>((Índice de nivel tecnológico en la actividad pesquera en el año tn / Índice de nivel tecnológico en la actividad pesquera del año t0)-1)*100</t>
  </si>
  <si>
    <r>
      <t>C2.2 Tasa de variación del índice de nivel tecnológico en la actividad pecuaria.</t>
    </r>
    <r>
      <rPr>
        <i/>
        <sz val="10"/>
        <color indexed="30"/>
        <rFont val="Soberana Sans"/>
      </rPr>
      <t xml:space="preserve">
</t>
    </r>
  </si>
  <si>
    <t>((Índice de nivel tecnológico en la actividad pecuaria en el año tn / Índice de nivel tecnológico en la actividad pecuaria del año t0)-1)*100</t>
  </si>
  <si>
    <r>
      <t>C2.1 Tasa de variación del índice de nivel tecnológico en la actividad agrícola.</t>
    </r>
    <r>
      <rPr>
        <i/>
        <sz val="10"/>
        <color indexed="30"/>
        <rFont val="Soberana Sans"/>
      </rPr>
      <t xml:space="preserve">
</t>
    </r>
  </si>
  <si>
    <t>((Índice de nivel tecnológico en la actividad agrícola en el año tn / Índice de nivel tecnológico en la actividad agrícola del año t0)-1)*100</t>
  </si>
  <si>
    <t>C C3 Capacidades técnico-productivas y organizacionales de las unidades de producción primaria fortalecidas.</t>
  </si>
  <si>
    <r>
      <t>C3 Porcentaje de las unidades de producción en las que se aplican las técnicas de producción adquiridas mediante la capacitación, transferencia de tecnología y asesoría.</t>
    </r>
    <r>
      <rPr>
        <i/>
        <sz val="10"/>
        <color indexed="30"/>
        <rFont val="Soberana Sans"/>
      </rPr>
      <t xml:space="preserve">
</t>
    </r>
  </si>
  <si>
    <t>(Unidades de producción en las que se aplican las técnicas de producción adquiridas mediante la capacitación, transferencia de tecnología o asesoría / Unidades de producción apoyadas con capacitación, transferencia de tecnología o asesoría)*100</t>
  </si>
  <si>
    <t>A 1 A2. C1 Implementación de proyectos estratégicos agrícolas, pecuarios pesqueros y acuícolas.</t>
  </si>
  <si>
    <r>
      <t>A2. C1 Porcentaje de implementación de Proyectos estratégicos agrícolas, pecuarios, pesqueros y acuícolas.</t>
    </r>
    <r>
      <rPr>
        <i/>
        <sz val="10"/>
        <color indexed="30"/>
        <rFont val="Soberana Sans"/>
      </rPr>
      <t xml:space="preserve">
</t>
    </r>
  </si>
  <si>
    <t>(Número de proyectos estratégicos agrícolas, pecuarios, pesqueros y acuícolas implementados / Número de proyectos estratégicos agrícolas, pecuarios pesqueros y acuícolas registrados)*100</t>
  </si>
  <si>
    <t>A 2 A1. C1 Implementación de proyectos productivos agrícolas, pecuarios pesqueros y acuícolas.</t>
  </si>
  <si>
    <r>
      <t>A1.C1 Porcentaje de implementación de Proyectos Productivos agrícolas, pecuarios, pesqueros y acuícolas.</t>
    </r>
    <r>
      <rPr>
        <i/>
        <sz val="10"/>
        <color indexed="30"/>
        <rFont val="Soberana Sans"/>
      </rPr>
      <t xml:space="preserve">
</t>
    </r>
  </si>
  <si>
    <t>(Número de proyectos productivos agrícolas, pecuarios, pesqueros y acuícolas implementados / Número de proyectos productivos agrícolas, pecuarios pesqueros y acuícolas registrados)*100</t>
  </si>
  <si>
    <t>B 3 A3. C2 Aplicación de paquetes tecnológicos de pesca y acuacultura.</t>
  </si>
  <si>
    <r>
      <t>A3. C2 Porcentaje de Unidades de Producción Primaria con paquetes tecnológicos de pesca y acuacultura aplicados</t>
    </r>
    <r>
      <rPr>
        <i/>
        <sz val="10"/>
        <color indexed="30"/>
        <rFont val="Soberana Sans"/>
      </rPr>
      <t xml:space="preserve">
</t>
    </r>
  </si>
  <si>
    <t>(Número de Unidades de Producción Primaria con Paquete Tecnológico de Pesca y acuícolas autorizado / Número de Unidades de Producción Primaria con solicitud de Paquete Tecnológico de Pesca y acuícolas)*100</t>
  </si>
  <si>
    <t>B 4 A1. C2 Aplicación de paquetes tecnológicos agrícolas para cultivos cíclicos y perenes.</t>
  </si>
  <si>
    <r>
      <t xml:space="preserve">A1. C2 Porcentaje de Unidades de Producción Primaria con paquetes tecnológicos agrícolas para cultivos cíclicos y perennes aplicados    </t>
    </r>
    <r>
      <rPr>
        <i/>
        <sz val="10"/>
        <color indexed="30"/>
        <rFont val="Soberana Sans"/>
      </rPr>
      <t xml:space="preserve">
</t>
    </r>
  </si>
  <si>
    <t>(Número de Unidades de Producción Primaria con Paquete Tecnológico Agrícola autorizado / Número de Unidades de Producción Primaria con solicitud de Paquete Tecnológico Agrícola)*100</t>
  </si>
  <si>
    <t>B 5 A2. C2 Aplicación de paquetes tecnológicos pecuarios para bovinos y especies menores.</t>
  </si>
  <si>
    <r>
      <t>A2. C2 Porcentaje de Unidades de Producción Primaria con paquetes tecnológicos pecuarios para bovinos y especies menores aplicados</t>
    </r>
    <r>
      <rPr>
        <i/>
        <sz val="10"/>
        <color indexed="30"/>
        <rFont val="Soberana Sans"/>
      </rPr>
      <t xml:space="preserve">
</t>
    </r>
  </si>
  <si>
    <t>(Número de Unidades de Producción Primaria con Paquete Tecnológico Pecuario autorizado / Número de Unidades de Producción Primaria con solicitud de Paquete Tecnológico Pecuario)*100</t>
  </si>
  <si>
    <t>C 6 A1. C3 Establecimiento de centros de capacitación, transferencia de tecnología y desarrollo regional sustentable.</t>
  </si>
  <si>
    <r>
      <t>A1. C3 Porcentaje de establecimiento de Centros de capacitación, transferencia de tecnología y desarrollo regional sustentable.</t>
    </r>
    <r>
      <rPr>
        <i/>
        <sz val="10"/>
        <color indexed="30"/>
        <rFont val="Soberana Sans"/>
      </rPr>
      <t xml:space="preserve">
</t>
    </r>
  </si>
  <si>
    <t>(Número de centros de capacitación, transferencia de tecnología y desarrollo regional sustentable establecidos / Número de centros de capacitación, transferencia de tecnología y desarrollo regional sustentable programados) *100</t>
  </si>
  <si>
    <t>C 7 A2. C3 Desarrollo de capacidades de las unidades de producción primaria.</t>
  </si>
  <si>
    <r>
      <t>A2.1. C3 Porcentaje de eventos de Capacitación realizados</t>
    </r>
    <r>
      <rPr>
        <i/>
        <sz val="10"/>
        <color indexed="30"/>
        <rFont val="Soberana Sans"/>
      </rPr>
      <t xml:space="preserve">
</t>
    </r>
  </si>
  <si>
    <t>(Número de eventos de capacitación realizados / Número de eventos de capacitación programados)*100</t>
  </si>
  <si>
    <r>
      <t>A2.2.C3 Porcentaje de eventos de transferencia de tecnología realizados.</t>
    </r>
    <r>
      <rPr>
        <i/>
        <sz val="10"/>
        <color indexed="30"/>
        <rFont val="Soberana Sans"/>
      </rPr>
      <t xml:space="preserve">
</t>
    </r>
  </si>
  <si>
    <t>(Número de eventos de transferencia de tecnología realizados / Número de eventos de transferencia de tecnología programados)*100</t>
  </si>
  <si>
    <t>C 8 A3. C3 Asesoría para el desarrollo de capacidades de las unidades de producción primaria</t>
  </si>
  <si>
    <r>
      <t>A3. C3 Porcentaje de eventos de asesoría realizados para el desarrollo de capacidades.</t>
    </r>
    <r>
      <rPr>
        <i/>
        <sz val="10"/>
        <color indexed="30"/>
        <rFont val="Soberana Sans"/>
      </rPr>
      <t xml:space="preserve">
</t>
    </r>
  </si>
  <si>
    <t>(Número de eventos de asesoría para el desarrollo de capacidades realizados / Número de eventos de asesoría para el desarrollo de capacidades programados )*100</t>
  </si>
  <si>
    <t>C 9 A4. C3 Otorgamiento de asistencia para la elaboración de proyectos ejecutivos.</t>
  </si>
  <si>
    <r>
      <t>A4. C3  Porcentaje de unidades de producción primaria que reciben asistencia técnica para la elaboración de proyectos ejecutivos.</t>
    </r>
    <r>
      <rPr>
        <i/>
        <sz val="10"/>
        <color indexed="30"/>
        <rFont val="Soberana Sans"/>
      </rPr>
      <t xml:space="preserve">
</t>
    </r>
  </si>
  <si>
    <t>(Número de unidades de producción primaria con asistencia técnica para la elaboración de proyectos ejecutivos / Número de unidades de producción primaria registradas para asistencia técnica en la elaboración de proyectos ejecutivos)*100</t>
  </si>
  <si>
    <r>
      <t xml:space="preserve">Tasa de crecimiento del PIB agropecuario y pesquero
</t>
    </r>
    <r>
      <rPr>
        <sz val="10"/>
        <rFont val="Soberana Sans"/>
        <family val="2"/>
      </rPr>
      <t>Sin Información,Sin Justificación</t>
    </r>
  </si>
  <si>
    <r>
      <t xml:space="preserve">Tasa de variación de la productividad total de los factores del sector agroalimentario.
</t>
    </r>
    <r>
      <rPr>
        <sz val="10"/>
        <rFont val="Soberana Sans"/>
        <family val="2"/>
      </rPr>
      <t xml:space="preserve"> Causa : La variación de la meta se debe a:   La Actualización de las cifras del INEGI al año 2013, estas cifras son preliminares.   Adicional a ello hubo un incremento en el valor de la producción nacional la cual paso de 2.07 a 3 en 2017 (dato más reciente en la página del INEGI), así como un incremento de la demanda internacional de productos agropecuarios.   Aunado a ello los costos de los factores de producción disminuyeron, principalmente del capital y mano de obra.       Efecto: La disminución de los costos en capital y mano de obra se reflejó en la posibilidad de incrementar la producción nacional del sector, así como mejorar la calidad los productos agropecuarios.       El aumento de la calidad de los productos agropecuarios tuvo un aumento en los precios nacionales, que además se vieron afectados por el aumento de la demanda externa.       Otros Motivos:</t>
    </r>
  </si>
  <si>
    <r>
      <t xml:space="preserve">P Tasa de variación en la productividad de la actividad económica apoyada en las Unidades de Producción Primaria del sector agropecuario, pesquero y acuícola en las Entidades Federativas.
</t>
    </r>
    <r>
      <rPr>
        <sz val="10"/>
        <rFont val="Soberana Sans"/>
        <family val="2"/>
      </rPr>
      <t xml:space="preserve"> Causa : La actividad agrícola registró una variación mayor respecto al año base al pasar de 1.03 a 1.23 pesos; No así con la productividad Pecuaria la cual paso de 0.70 a 0.35 pesos; por su parte la productividad acuícola incrementó de 0.94 a 1.02 pesos; y en lo relacionado con la pesca hubo una disminución de 1.10 a 0.92 pesos.  En el caso de la actividad agrícola, a mayor tamaño de la UP, mayor es la productividad, reflejando economías de escala en los beneficiarios, esto se explica en parte porque la eficiencia de los factores de capital y trabajo se incrementa a medida que la UP aumenta en superficie. Las UP con menos de 5 hectáreas tuvieron una productividad media de 1.19, las de superficie mayor a 5 hectáreas y menor de 10, fue de 1.21, mientras que aquellas que tienen una superficie mayor a 10 hectáreas mostraron una productividad media de 1.29.  En la región Sur Sureste estuvieron los beneficiarios con mayor productividad ya que la actividad agrícola presento un incremento de .82 a 1.53 pesos, esto se explica por la alta frecuencia de pequeños beneficiarios con poca intensidad en el uso de los factores de producción y por la presencia de cultivos poco frecuentes pero altamente productivos como el limón, la papaya y el chile, que promedian una productividad de 2.80 pesos.  La región Noroeste también incremento su productividad agrícola pasando de 1.34 a 1.38 pesos.  La región Centro Occidente paso de 1.10 a 1.23 pesos; la región Noroeste 1.04 a 1.18 pesos; la región centro de 0.92 a 1.10      Efecto: La productividad del sector agropecuario, pesquero y acuícola fue de 0.95 pesos. Las actividades de pesca y acuacultura afectan poco en la productividad promedio de los beneficiarios.  Para el caso de la actividad agrícola, a mayor tamaño de la UP, mayor productividad, reflejando economías de escala en los beneficiarios, esto se explica en parte porque la eficiencia de los factores capital y trabajo se incrementa a medida que la UP crece en superficie.  Respecto a la actividad pecuaria se presento un menor gasto en mano de obra e insumos, reflejando una economía de escala y mayor eficiencia en la utilización de los recursos, ejemplo las UP con hasta 10 UA el 32% es en el rubro de mano de obra y el 22% en insumos, en tanto en las que tienen más de 50 UA representa el 12% y 9% respectivamente.  Las productividades acuícola y pesquera tienen diferencias en el uso de los factores. Mientras que el uso del capital es primordial en los beneficiarios pesqueros, los acuícolas utilizan de manera más equitativa todos los factores de la producción.  Respecto a la actividad pecuaria. Otros Motivos:</t>
    </r>
  </si>
  <si>
    <r>
      <t xml:space="preserve">C1 Tasa de variación del valor de los activos de las Unidades de Producción Primaria del sector agropecuario, pesquero y acuícola en las Entidades Federativas.
</t>
    </r>
    <r>
      <rPr>
        <sz val="10"/>
        <rFont val="Soberana Sans"/>
        <family val="2"/>
      </rPr>
      <t xml:space="preserve"> Causa : El valor del denominador es distinto al reporte del avance ya que al momento de la planeación del indicador se consideró una variable que no estaba suficientemente sustentada, por lo que se decidió eliminarla lo cual implicó una baja en el valor del denominador.   El valor de los activos de las Unidades de Producción presentan un incremento derivado de:    1.- Los beneficiarios dedicados a las actividades pecuarias fueron los más capitalizados, seguidos por los acuícolas, pesqueros y agrícolas. Los animales constituyen la aportación más importante a la capitalización de las UP 45%, seguido de la maquinaria y equipo (26%), la infraestructura (19%) y los medios de transporte (10%). El nivel de capitalización de los beneficiarios pecuarios representa casi dos veces el de los beneficiarios agrícolas.    2.- Por la naturaleza de las actividades, los montos de inversión son diferentes. En las agrícolas el nivel de capitalización puede variar según el grado de mecanización, el tipo de cultivo y el tamaño de la UP; en las otras actividades hay montos de inversión mínimos requeridos para la producción.     Efecto: El nivel de capitalización de los beneficiarios pecuarios representa casi dos veces el de los beneficiarios agrícolas, estas UP poseen 7 veces más en infraestructura que las agrícolas ya que la proporción del valor de los animales es del 45% respecto al valor total.    La región Centro con la inserción de capital adicional vía el programa, representa una mayor proporción en relación a otras regiones. Noreste (0.54), Sur sureste (0.75), Centro occidente (0.92), Noroeste (1.05) y Centro (1.96) en esta última el apoyo recibido se concentró en infraestructura y maquinaria.     Las entidades con beneficiarios menos capitalizados como Puebla y Guerrero poseen la proporción del valor del activo respecto al nivel de capitalización más alto 2.9 y 2.3 respectivamente.    En varias entidades federativas el activo entregado por el PCEF llegó a representar en las unidades de producción el doble de sus propios activos, lo que indica amplias posibilidades de que se cumpla el objetivo del Programa.      Otros Motivos:</t>
    </r>
  </si>
  <si>
    <r>
      <t xml:space="preserve">C2.3 Tasa de variación del índice de nivel tecnológico en la actividad acuícola.
</t>
    </r>
    <r>
      <rPr>
        <sz val="10"/>
        <rFont val="Soberana Sans"/>
        <family val="2"/>
      </rPr>
      <t xml:space="preserve"> Causa : El valor del denominador es distinto al reporte del avance ya que al momento de la planeación del indicador se consideró una variable que no estaba suficientemente sustentada, por lo que se decidió eliminarla lo cual implicó una baja en el valor del denominador.    A pesar de que el sistema de producción semi intensivo fue el más utilizado en los beneficiarios, el 85% de éstos no controlan el ambiente para su proceso de producción acuícola.     La calidad genética fue el componente tecnológico más desarrollado en los beneficiarios acuícolas, sin embargo el bajo nivel tecnológico del control ambiental afecta de manera negativa el promedio del índice.     La mayoría de los apoyos entregados fueron estanques 75%, lo que claramente permitirá desarrollar o incrementar los rendimientos de las unidades de producción.           Efecto: Si bien la meta quedo por debajo de lo programado, los resultados logrados son positivos toda vez que los sistemas de producción utilizados por los acuicultores ha cambiado en relación al año base, mejorando el nivel tecnológico de este subsector. El sistema Intensivo paso de 9 a 10%; El extensivo de 24 a 40% y en consecuencia el Semi-intensivo bajo del 67 al 50%      Otros Motivos:</t>
    </r>
  </si>
  <si>
    <r>
      <t xml:space="preserve">C2.4 Tasa de variación del índice de nivel tecnológico en la actividad pesquera.
</t>
    </r>
    <r>
      <rPr>
        <sz val="10"/>
        <rFont val="Soberana Sans"/>
        <family val="2"/>
      </rPr>
      <t xml:space="preserve"> Causa : La variación de la meta de lo programado se debe a lo siguiente:  1.- En comparación con el año base (2014) el porcentaje de pescadores que no emplean un sistema de navegación, paso del 35% al 27% en 2017. Un 3% ocupan localizadores de dirección, 16% utilizan el sonar o radar  ello contribuye al aumento del índice de nivel tecnológico pesquero.  2.- En 2017 el arte de pesca selectiva incrementó un 10% en comparación con el año 2014.  3.- Los métodos de conservación del producto capturado, en 2017 se han diversificado:  un 4% utiliza compartimientos refrigerados; 3% agua de mar refrigerada; 70% hielo. A diferencia del 2014 en donde únicamente se utilizaba el hielo 95% y el resto no ocupaba un método de conservación."   Efecto: Los efectos son positivos toda vez que los pescadores van incrementando el uso de la tecnología en sus actividades que impactan positivamente en el mejoramiento de su producción, productividad e ingresos.  El componente tecnológico de artes de pesca fue el más alto al interior del índice para los beneficiarios pesqueros.  Los estados de Baja California, Baja California Sur y Quintana Roo sobresalen del resto ya que obtuvieron un índice de casi el doble del promedio nacional.    Otros Motivos:</t>
    </r>
  </si>
  <si>
    <r>
      <t xml:space="preserve">C2.2 Tasa de variación del índice de nivel tecnológico en la actividad pecuaria.
</t>
    </r>
    <r>
      <rPr>
        <sz val="10"/>
        <rFont val="Soberana Sans"/>
        <family val="2"/>
      </rPr>
      <t xml:space="preserve"> Causa : El valor del denominador es distinto al reporte del avance ya que al momento de la planeación del indicador se consideró una variable que no estaba suficientemente sustentada, por lo que se decidió eliminarla lo cual implicó una baja en el valor del denominador.    El índice de nivel tecnológico en la actividad pecuaria fue mayor respecto al año base por:     La calidad genética predominante fue la de animales mejorados      Los bovinos fueron la especie más frecuente, predominando en el 68% mejorados, seguido de los criollos con el 19%. En las regiones Noroeste y Noreste se detectó el mayor porcentaje de UP con animales de mejor calidad genética.     Los beneficiarios que recibieron material genético pecuario tienen la mayor parte de su hato (67%) con calidad genética mejorada.     El índice de nivel tecnológico pecuario fue 0.250. De las tres variables que lo integran, el método de reproducción fue el más bajo, debido a la alta frecuencia de la monta libre. En los bovinos, el producto leche tuvo el índice más alto (0.480), a nivel estatal  destacan: Aguascalientes, Guanajuato y Morelos con índices mayores a 0.300.     La actividad pecuaria en 2017 concentro el 39% de los apoyos.           Efecto: Hubo mejoras en el nivel tecnológico pecuario en comparación con el año base ya que los métodos de reproducción como la Monta libre sin control, paso del 89 al 76%, la  Inseminación artificial paso del 5% al 7% y la monta controlada incremento del 6 al 17%.     Los beneficiarios que recibieron material genético pecuario tienen la mayor parte de su hato (67%) con calidad genética mejorada. Esto es positivo toda vez que para el caso de bovinos productores de leche la calidad genética los hace más productivos y en el caso de productores de carne los tiempos de engorda se reducen y la calidad de la carne es mejor por lo que su costo de venta es mayor.                                                                                                                                 Otros Motivos:</t>
    </r>
  </si>
  <si>
    <r>
      <t xml:space="preserve">C2.1 Tasa de variación del índice de nivel tecnológico en la actividad agrícola.
</t>
    </r>
    <r>
      <rPr>
        <sz val="10"/>
        <rFont val="Soberana Sans"/>
        <family val="2"/>
      </rPr>
      <t xml:space="preserve"> Causa : El índice de nivel tecnológico de los beneficiarios es de 0.519, destacando la región Centro Occidente con fortalezas importantes en el material vegetativo y la mecanización.  Los beneficiarios productores de frutales y hortalizas tuvieron el 70% de su superficie bajo riego con algún sistema eficiente.  Un patrón importante es que el material vegetativo y la mecanización constituyen los componentes tecnológicos más altos, independientemente del régimen hídrico agrícola.  El tipo de material vegetativo utilizado está relacionado con el régimen hídrico. El uso de semillas o plántulas criollas es alto en UP de temporal, mientras que en las de riego se utilizan mayores cantidades de mejoradas y certificadas.  Las regiones que más usan semillas certificadas son la Noroeste en el caso del temporal y la Centro en caso de riego.  Del total de la superficie agrícola de las UP de temporal, el 66% se fertiliza con químicos, mientras un 20% no fertiliza. El 100 de granos y cereales de temporal se fertilizan con químicos y el 72% de la fertilización en temporal se realiza de forma manual.  La actividad agrícola en 2017 concentro el 54% de los apoyos.   Efecto: Los beneficiarios productores de frutales y hortalizas tuvieron el 70% de sus superficie bajo riego con algún sistema eficiente.  En la región Sur Sureste es destacable que en el 45% de la superficie se empleen sistemas eficientes.  El nivel de mecanización es mayor en riego (72%) que en temporal (64%. La región más mecanizada en condiciones de temporal fue la Noreste con el 91% y en riego la Centro Occidente con el 85%.  Las labores que más se realizan de manera mecanizada entre los beneficiarios son la cosecha, la siembra y las labores de preparación de suelo, principalmente en los granos, oleaginosas y pastos.  Los beneficiarios dedicados a las oleaginosas y forrajes tienen el mejor nivel tecnológico del material vegetativo, pues promedian hasta el 50% de su superficie sembrada con este material. Por el contrario, los granos, cereales y cultivos industriales bajo temporal se utiliza más material vegetativo criollo 45%.  La mecanización y el material vegetativo constituyen los componentes tecnológicos más altos.  Para la agricultura de riego el nivel de mecanización o el uso de semillas mejoradas o certificadas obtuvo una mejor ponderación tecnológica que las UP de temporal.   Otros Motivos:</t>
    </r>
  </si>
  <si>
    <r>
      <t xml:space="preserve">C3 Porcentaje de las unidades de producción en las que se aplican las técnicas de producción adquiridas mediante la capacitación, transferencia de tecnología y asesoría.
</t>
    </r>
    <r>
      <rPr>
        <sz val="10"/>
        <rFont val="Soberana Sans"/>
        <family val="2"/>
      </rPr>
      <t xml:space="preserve"> Causa : Las variaciones en los valores del denominador y numerador obedecen a un retraso en la entrega de los apoyos derivado de la veda electoral en el primer semestre del año, así mismo las cifras presentadas son preliminares ya que aún los estados están en el proceso de verificación de cifras para el CCP 2018. Efecto: Disminución del número de unidades de producción en las que se aplican las técnicas de producción adquiridas mediante la capacitación, transferencia de tecnología o asesoría. Sin embargo es importante mencionar que las cifras registradas son preliminares y para el CCP 2018, estas pueden variar para cumplir con la meta programada. Otros Motivos:</t>
    </r>
  </si>
  <si>
    <r>
      <t xml:space="preserve">A2. C1 Porcentaje de implementación de Proyectos estratégicos agrícolas, pecuarios, pesqueros y acuícolas.
</t>
    </r>
    <r>
      <rPr>
        <sz val="10"/>
        <rFont val="Soberana Sans"/>
        <family val="2"/>
      </rPr>
      <t xml:space="preserve"> Causa : La meta alcanzada esta por debajo ya que las cifras reportadas son preliminares y aún se esta en la integración de datos de los estados, adicional a ello el estado de Tabasco no conto con recursos en 2018, ya que el gobierno del estado no estuvo en posibilidades de dar su aportación, afectando la meta programada.    Efecto: Dado que las cifras son preliminares no es posible de momento establecer efectos. Se espera que para el CCP 2018 los estados proporcionen las cifras finales para su registro.    Otros Motivos:</t>
    </r>
  </si>
  <si>
    <r>
      <t xml:space="preserve">A1.C1 Porcentaje de implementación de Proyectos Productivos agrícolas, pecuarios, pesqueros y acuícolas.
</t>
    </r>
    <r>
      <rPr>
        <sz val="10"/>
        <rFont val="Soberana Sans"/>
        <family val="2"/>
      </rPr>
      <t xml:space="preserve"> Causa : La meta alcanzada esta ligeramente por debajo de lo programado debido a que las cifras presentadas son preliminares con corte al 31 de diciembre del 2018 y adicional a ello el Estado de Tabasco no contó con recursos ya que el gobierno del estado no estuvo en posibilidades de aportar su parte.   Efecto: Sin efectos, ya que el decremento es mínimo y derivado que los estados aún están revisando sus cifras finales la meta reportada tendrá una variación para el CCP 2018.   Otros Motivos:</t>
    </r>
  </si>
  <si>
    <r>
      <t xml:space="preserve">A3. C2 Porcentaje de Unidades de Producción Primaria con paquetes tecnológicos de pesca y acuacultura aplicados
</t>
    </r>
    <r>
      <rPr>
        <sz val="10"/>
        <rFont val="Soberana Sans"/>
        <family val="2"/>
      </rPr>
      <t xml:space="preserve"> Causa : La meta se encuentra por debajo ya que aún se esta recabando información de los estados para su integración     Efecto: De momento no es posible cuantificar los efectos toda vez que las cifras reportadas son preliminares, se espera que para el CCP 2018 los estados estén en posibilidad de proporcionar cifras definitivas.   Otros Motivos:</t>
    </r>
  </si>
  <si>
    <r>
      <t xml:space="preserve">A1. C2 Porcentaje de Unidades de Producción Primaria con paquetes tecnológicos agrícolas para cultivos cíclicos y perennes aplicados    
</t>
    </r>
    <r>
      <rPr>
        <sz val="10"/>
        <rFont val="Soberana Sans"/>
        <family val="2"/>
      </rPr>
      <t xml:space="preserve"> Causa : La meta absoluta se elevo en un 65% derivado a un reajuste presupuestal, ya que lo destinado a la asistencia para la elaboración de proyectos ejecutivos se paso para la aplicación de paquetes tecnológicos pecuarios para bovinos y especies menores.   Efecto: El efecto es positivo ya que 42, 094 Unidades de Producción Primaria adicionales a las programas cuentan con  Paquetes Tecnológicos Agrícolas    Otros Motivos:</t>
    </r>
  </si>
  <si>
    <r>
      <t xml:space="preserve">A2. C2 Porcentaje de Unidades de Producción Primaria con paquetes tecnológicos pecuarios para bovinos y especies menores aplicados
</t>
    </r>
    <r>
      <rPr>
        <sz val="10"/>
        <rFont val="Soberana Sans"/>
        <family val="2"/>
      </rPr>
      <t xml:space="preserve"> Causa : La meta alcanzada esta por debajo ya que las cifras reportadas son preliminares y aún se esta en la integración de datos de los estados, adicional a ello el estado de Tabasco no conto con recursos en 2018, ya que el gobierno del estado no estuvo en posibilidades de dar su aportación, afectando la meta programada.   Efecto: Dado que las cifras son preliminares los efectos no es posible de momento establecer efectos. Se espera que para el CCP 2018 los estados proporcionen las cifras finales para su registro.   Otros Motivos:</t>
    </r>
  </si>
  <si>
    <r>
      <t xml:space="preserve">A1. C3 Porcentaje de establecimiento de Centros de capacitación, transferencia de tecnología y desarrollo regional sustentable.
</t>
    </r>
    <r>
      <rPr>
        <sz val="10"/>
        <rFont val="Soberana Sans"/>
        <family val="2"/>
      </rPr>
      <t xml:space="preserve"> Causa : La meta no se ha alcanzado derivado de las complejidades para el establecimientos de los centros, los cuales se llevan más de un año calendario para su realización. Los estados que programaron la meta reasignaron los recursos a proyectos productivos.    Efecto: Atrasos en poner a disposición de los productores los centros de capacitación y transferencia de tecnología, para su capacitación.    Otros Motivos:</t>
    </r>
  </si>
  <si>
    <r>
      <t xml:space="preserve">A2.1. C3 Porcentaje de eventos de Capacitación realizados
</t>
    </r>
    <r>
      <rPr>
        <sz val="10"/>
        <rFont val="Soberana Sans"/>
        <family val="2"/>
      </rPr>
      <t xml:space="preserve"> Causa : La meta alcanzada esta por debajo ya que las cifras reportadas son preliminares y aún se esta en la integración de datos de los estados, adicional a ello el estado de Tabasco no conto con recursos en 2018, ya que el gobierno del estado no estuvo en posibilidades de dar su aportación, afectando la meta programada.    Efecto: Dado que las cifras son preliminares no es posible de momento establecer efectos. Se espera que para el CCP 2018 los estados proporcionen las cifras finales para su registro.    Otros Motivos:</t>
    </r>
  </si>
  <si>
    <r>
      <t xml:space="preserve">A2.2.C3 Porcentaje de eventos de transferencia de tecnología realizados.
</t>
    </r>
    <r>
      <rPr>
        <sz val="10"/>
        <rFont val="Soberana Sans"/>
        <family val="2"/>
      </rPr>
      <t xml:space="preserve"> Causa : La meta alcanzada se encuentra por debajo de lo programado, ya que las cifras reportadas son preliminares con corte al 31 de diciembre del 2018, adicional a ello el estado de Tabasco no conto con recursos para operar en 2018, ya que el gobierno del estado no estuvo en posibilidades de dar su aportación, afectando con ello las cifras programadas.    Efecto: El efecto es que los productores no cuenten con los conocimientos para la aplicación de las tecnologías y ello provoque que estas sean mal utilizadas y/o subutilizadas.    Otros Motivos:</t>
    </r>
  </si>
  <si>
    <r>
      <t xml:space="preserve">A3. C3 Porcentaje de eventos de asesoría realizados para el desarrollo de capacidades.
</t>
    </r>
    <r>
      <rPr>
        <sz val="10"/>
        <rFont val="Soberana Sans"/>
        <family val="2"/>
      </rPr>
      <t xml:space="preserve"> Causa : La meta quedo ligeramente por arriba de lo programado ya que se realizo un evento adicional a lo programado, cabe mencionar que las cifras son preliminares con corte al 31 de diciembre del 2018.    Efecto: El efecto es positivo toda vez que más productores fueron asesorados para desarrollo de capacidades.    Otros Motivos:</t>
    </r>
  </si>
  <si>
    <r>
      <t xml:space="preserve">A4. C3  Porcentaje de unidades de producción primaria que reciben asistencia técnica para la elaboración de proyectos ejecutivos.
</t>
    </r>
    <r>
      <rPr>
        <sz val="10"/>
        <rFont val="Soberana Sans"/>
        <family val="2"/>
      </rPr>
      <t xml:space="preserve"> Causa : Cifras preliminares, la disminución de la meta absoluta se debe a una reasignación presupuestal ya que lo destinado a la asistencia para la elaboración de proyectos ejecutivos se paso para proyectos productivos.   El estado de Tabasco no contó con recursos en 2018 ya que el gobierno del estado no estuvo en posibilidades de dar su aportación, ello afecta de igual manera las metas programadas. Efecto: Si bien las unidades de producción primaria no recibieron asistencia técnica para la elaboración de proyectos ejecutivos, hubo un mayor número de aplicación de proyectos productivos. Otros Motivos:</t>
    </r>
  </si>
  <si>
    <t>S257</t>
  </si>
  <si>
    <t>Programa de Productividad y Competitividad Agroalimentaria</t>
  </si>
  <si>
    <t>200-Subsecretaría de Alimentación y Competitividad</t>
  </si>
  <si>
    <t>Contribuir a impulsar la productividad en el sector agroalimentario mediante inversión en capital físico, humano y tecnológico que garantice la seguridad alimentaria. mediante inversión en el desarrollo de capital físico, humano y tecnológico en las Unidades Económicas Rurales.</t>
  </si>
  <si>
    <t>Unidades económicas rurales cuentan con inversión en el desarrollo de capital físico, humano y tecnológico</t>
  </si>
  <si>
    <r>
      <t>Incentivos otorgados a proyectos de inversión beneficiados por el Programa por unidad económica rural</t>
    </r>
    <r>
      <rPr>
        <i/>
        <sz val="10"/>
        <color indexed="30"/>
        <rFont val="Soberana Sans"/>
      </rPr>
      <t xml:space="preserve">
</t>
    </r>
  </si>
  <si>
    <t>Incentivos otorgados por unidad económica rural = Monto de los incentivos otorgados a proyectos de inversión/unidades económicas rurales beneficiadas</t>
  </si>
  <si>
    <t>Pesos</t>
  </si>
  <si>
    <t>A C3 Incentivos económicos entregados a productores para capacitación y certificación</t>
  </si>
  <si>
    <r>
      <t xml:space="preserve">C3.1 Porcentaje de productores capacitados </t>
    </r>
    <r>
      <rPr>
        <i/>
        <sz val="10"/>
        <color indexed="30"/>
        <rFont val="Soberana Sans"/>
      </rPr>
      <t xml:space="preserve">
</t>
    </r>
  </si>
  <si>
    <t xml:space="preserve">(Número total de productores capacitados/Número total de productores apoyados por el Componente de certificación y normalización)* 100    </t>
  </si>
  <si>
    <r>
      <t>C3.2 Porcentaje de productores certificados</t>
    </r>
    <r>
      <rPr>
        <i/>
        <sz val="10"/>
        <color indexed="30"/>
        <rFont val="Soberana Sans"/>
      </rPr>
      <t xml:space="preserve">
</t>
    </r>
  </si>
  <si>
    <t xml:space="preserve">(Número total de productores certificados/Número total de productores capacitados)* 100    </t>
  </si>
  <si>
    <t>B C5 Incentivos económicos otorgados a través de los Componentes que facilitan el acceso al financiamiento a los productores (agrícolas, pecuarios, pesqueros, acuícolas y rurales en su conjunto).</t>
  </si>
  <si>
    <r>
      <t>C5.1 Porcentaje de variación del monto de crédito para beneficiarios del Componente de Acceso al Financiamiento, respecto al año base.</t>
    </r>
    <r>
      <rPr>
        <i/>
        <sz val="10"/>
        <color indexed="30"/>
        <rFont val="Soberana Sans"/>
      </rPr>
      <t xml:space="preserve">
</t>
    </r>
  </si>
  <si>
    <t>(Monto total de crédito otorgado a beneficiarios del Componente, en el año tn / Monto total de crédito otorgado a beneficiarios del Componente, en el año t0)*100</t>
  </si>
  <si>
    <r>
      <t>C5.2 Porcentaje de variación de beneficiarios del Componente de Acceso al Financiamiento, respecto al año base.</t>
    </r>
    <r>
      <rPr>
        <i/>
        <sz val="10"/>
        <color indexed="30"/>
        <rFont val="Soberana Sans"/>
      </rPr>
      <t xml:space="preserve">
</t>
    </r>
  </si>
  <si>
    <t>(Número total de beneficiarios, contabilizados una sola vez, del Componente en el año tn/Número total de beneficiarios, contabilizados una sola vez, del Componente en el año t0)*100</t>
  </si>
  <si>
    <t>C C4 Incentivos económicos otorgados para el Desarrollo productivo del Sur Sureste y Zonas Económicas Especiales</t>
  </si>
  <si>
    <r>
      <t xml:space="preserve">C4. Valor de la inversión detonada por cada peso otorgado para el Desarrollo productivo del Sur Sureste y Zonas Económicas Especiales   </t>
    </r>
    <r>
      <rPr>
        <i/>
        <sz val="10"/>
        <color indexed="30"/>
        <rFont val="Soberana Sans"/>
      </rPr>
      <t xml:space="preserve">
</t>
    </r>
  </si>
  <si>
    <t xml:space="preserve">(Monto de inversión total generada de los proyectos apoyados / Monto total de los incentivos al desarrollo productivo del sur sureste y zonas económicas especiales otorgados)  </t>
  </si>
  <si>
    <t>D C2 Incentivos económicos entregados a las Unidades Económicas Rurales que detonan inversión en activos productivos y agrologística</t>
  </si>
  <si>
    <r>
      <t>C2 Valor de la inversión detonada por los incentivos económicos entregados para activos productivos y agrologística</t>
    </r>
    <r>
      <rPr>
        <i/>
        <sz val="10"/>
        <color indexed="30"/>
        <rFont val="Soberana Sans"/>
      </rPr>
      <t xml:space="preserve">
</t>
    </r>
  </si>
  <si>
    <t>Monto de inversión total de las Unidades Económicas Rurales apoyadas en el año t/Monto total de incentivos económicos entregados a las Unidades Económicas Rurales en el año t</t>
  </si>
  <si>
    <t>razón</t>
  </si>
  <si>
    <t>E C1 Incentivos económicos entregados a las personas físicas o morales, cuya actividad esté vinculada al sector agroalimentario y rural en su conjunto, y otros agentes económicos del sector rural integrados a la cadena productiva para fomentar el uso de instrumentos de administración de riesgos de mercado para dar mayor certidumbre al ingreso.</t>
  </si>
  <si>
    <r>
      <t>C1. Tasa de variación del promedio de presupuesto entregado por solicitud a las personas físicas o morales, cuya actividad esté vinculada al sector agroalimentario y rural en su conjunto, y otros agentes económicos del sector rural integrados a la cadena productiva, por el Componente, para el fomento en el uso de instrumentos de administración de riesgos de mercado.</t>
    </r>
    <r>
      <rPr>
        <i/>
        <sz val="10"/>
        <color indexed="30"/>
        <rFont val="Soberana Sans"/>
      </rPr>
      <t xml:space="preserve">
</t>
    </r>
  </si>
  <si>
    <t xml:space="preserve">((Suma total del monto de los incentivos económicos reservados por el Componente en el año tn / Número de incentivos económicos entregados en el año tn) / (Suma total del monto de los incentivos económicos reservados por el Componente en el año t0 / Número de incentivos económicos entregados en el año t0)) - 1 * 100  </t>
  </si>
  <si>
    <t>F C6 Incentivos económicos otorgados a las Unidades Económicas Rurales en los estratos E2, E3 y E4.</t>
  </si>
  <si>
    <r>
      <t>C6. Valor de la inversión detonada por los incentivos económicos entregados a través del componente riesgo compartido</t>
    </r>
    <r>
      <rPr>
        <i/>
        <sz val="10"/>
        <color indexed="30"/>
        <rFont val="Soberana Sans"/>
      </rPr>
      <t xml:space="preserve">
</t>
    </r>
  </si>
  <si>
    <t xml:space="preserve">(Monto de inversión total de las Unidades Económicas Rurales apoyadas en el año t/Monto total de incentivos económicos entregados a las Unidades Económicas Rurales en el año t)*100  </t>
  </si>
  <si>
    <t>A 1 A2.C3 Recepción de solicitudes de Productores Convencionales para su conversion a Productores Orgánicos</t>
  </si>
  <si>
    <r>
      <t>A2.C3 Porcentaje de solicitudes autorizadas por la Unidad Técnica Auxiliar.</t>
    </r>
    <r>
      <rPr>
        <i/>
        <sz val="10"/>
        <color indexed="30"/>
        <rFont val="Soberana Sans"/>
      </rPr>
      <t xml:space="preserve">
</t>
    </r>
  </si>
  <si>
    <t xml:space="preserve">(Número de solicitudes autorizadas por la Unidad Técnica Auxiliar en el año t / Número de solicitudes recibidas en el año t) * 100    </t>
  </si>
  <si>
    <t>B 2 A1.C5 Recepción de solicitudes de operaciones crediticias para el acceso al financiamiento.</t>
  </si>
  <si>
    <r>
      <t>A1.C5 Tasa de variación del número de operaciones beneficiadas al amparo del Componente de Acceso al Financiamiento, respecto al año base.</t>
    </r>
    <r>
      <rPr>
        <i/>
        <sz val="10"/>
        <color indexed="30"/>
        <rFont val="Soberana Sans"/>
      </rPr>
      <t xml:space="preserve">
</t>
    </r>
  </si>
  <si>
    <t>((Número de operaciones beneficiadas en el año tn/Número de operaciones beneficiadas en el año t0)-1)*100</t>
  </si>
  <si>
    <t>C 3 A3. C4 Cuantificación de la variación de los beneficiarios apoyados en los estados del Sur Sureste y Zonas Económicas Especiales.</t>
  </si>
  <si>
    <r>
      <t xml:space="preserve">A3.C4 Tasa de Variación del número de beneficiarios de los proyectos apoyados </t>
    </r>
    <r>
      <rPr>
        <i/>
        <sz val="10"/>
        <color indexed="30"/>
        <rFont val="Soberana Sans"/>
      </rPr>
      <t xml:space="preserve">
</t>
    </r>
  </si>
  <si>
    <t>((Número de beneficiarios apoyados en t/Número de beneficiarios apoyados en t-1)-1)*100</t>
  </si>
  <si>
    <t>C 4 A4. C4 Cuantificación de la variación en el número de proyectos apoyados con cada 100 millones de pesos, en los Estados del Sur Sureste y Zonas Económicas Especiales.</t>
  </si>
  <si>
    <r>
      <t>A4.C4 Tasa de Variación del número de proyectos apoyados por cada 100 mdp de incentivo con respecto al año anterior.</t>
    </r>
    <r>
      <rPr>
        <i/>
        <sz val="10"/>
        <color indexed="30"/>
        <rFont val="Soberana Sans"/>
      </rPr>
      <t xml:space="preserve">
</t>
    </r>
  </si>
  <si>
    <t>((Número de proyectos apoyados con 100 mdp de incentivo otorgado en el año t/Número de proyectos apoyados con 100 mdp de incentivo otorgado en el año t-1)-1)*100</t>
  </si>
  <si>
    <t>D 5 A6.C2 Recepción de solicitudes</t>
  </si>
  <si>
    <r>
      <t>A6.C2 Porcentaje de solicitudes recibidas por el Componente de Activos Productivos y Agrologística</t>
    </r>
    <r>
      <rPr>
        <i/>
        <sz val="10"/>
        <color indexed="30"/>
        <rFont val="Soberana Sans"/>
      </rPr>
      <t xml:space="preserve">
</t>
    </r>
  </si>
  <si>
    <t>(Número de solicitudes recibidas para activos productivos y agrologística en el año t/Número de solicitudes programadas a recibir para activos productivos y agrologística en el año t)*100</t>
  </si>
  <si>
    <t>D 6 A7.C2 Unidades Económicas Rurales apoyadas con activos productivos y agrologística</t>
  </si>
  <si>
    <r>
      <t>A7.1.C2 Porcentaje de Unidades Económicas Rurales con incentivos económicos entregados para activos productivos y agrologística</t>
    </r>
    <r>
      <rPr>
        <i/>
        <sz val="10"/>
        <color indexed="30"/>
        <rFont val="Soberana Sans"/>
      </rPr>
      <t xml:space="preserve">
</t>
    </r>
  </si>
  <si>
    <t>(Número de Unidades Económicas Rurales con incentivos económicos entregados para activos productivos y agrologística en el año t/Número total de Unidades Económicas Rurales que solicitan incentivos económicos para activos productivos y agrologística en el año t)*100</t>
  </si>
  <si>
    <t>Gestión-Eficiencia-Anual</t>
  </si>
  <si>
    <r>
      <t>A7.2.C2 Promedio de la inversión total por Unidad Económica Rural apoyada con incentivos económicos para activos productivos y agrologística</t>
    </r>
    <r>
      <rPr>
        <i/>
        <sz val="10"/>
        <color indexed="30"/>
        <rFont val="Soberana Sans"/>
      </rPr>
      <t xml:space="preserve">
</t>
    </r>
  </si>
  <si>
    <t>Sumatoria de la inversión total de las Unidades Económicas Rurales apoyadas con incentivos económicos para activos productivos y agrologística en el año t/Número de Unidades Económicas Rurales apoyadas con incentivos económicos para activos productivos y agologística en el año t</t>
  </si>
  <si>
    <t>E 7 A5.C1 Gestión de incentivos económicos entregados de las personas físicas o morales, cuya actividad esté vinculada al sector agroalimentario y rural en su conjunto, y otros agentes económicos del sector rural integrados a la cadena productiva.</t>
  </si>
  <si>
    <r>
      <t>A5.C1 Porcentaje de incentivos económicos entregados por el Componente para el fomento en el uso de instrumentos de administración de riesgos de mercado.</t>
    </r>
    <r>
      <rPr>
        <i/>
        <sz val="10"/>
        <color indexed="30"/>
        <rFont val="Soberana Sans"/>
      </rPr>
      <t xml:space="preserve">
</t>
    </r>
  </si>
  <si>
    <t>(Número de incentivos económicos entregados / Número de solicitudes aprobadas)*100</t>
  </si>
  <si>
    <t>F 8 A8.C6 Dictaminación solicitudes Riesgo Compartido</t>
  </si>
  <si>
    <r>
      <t xml:space="preserve">A8.C6 Porcentaje de solicitudes dictaminadas positivas </t>
    </r>
    <r>
      <rPr>
        <i/>
        <sz val="10"/>
        <color indexed="30"/>
        <rFont val="Soberana Sans"/>
      </rPr>
      <t xml:space="preserve">
</t>
    </r>
  </si>
  <si>
    <t xml:space="preserve">(Número de solicitudes dictaminadas positivas en el año t/Número de solicitudes recibidas para el Componente Riesgo Compartido en el año t)*100  </t>
  </si>
  <si>
    <r>
      <t xml:space="preserve">Incentivos otorgados a proyectos de inversión beneficiados por el Programa por unidad económica rural
</t>
    </r>
    <r>
      <rPr>
        <sz val="10"/>
        <rFont val="Soberana Sans"/>
        <family val="2"/>
      </rPr>
      <t xml:space="preserve"> Causa : Derivado de la ampliación de recursos y la estrategia de dispersión y de atención a pequeños y medianos productores, se amplió la proporción de atención a pequeños proyectos, favoreciendo a un mayor numero de beneficiarios y multiplicando sus impactos    Efecto: Se redujo el monto promedio de incentivos otorgado por beneficiario, y se amplió el numero de beneficiarios totales  que se había programado originalmente generando atención a los estratos más bajos de necesidad.    Otros Motivos:</t>
    </r>
  </si>
  <si>
    <r>
      <t xml:space="preserve">C3.1 Porcentaje de productores capacitados 
</t>
    </r>
    <r>
      <rPr>
        <sz val="10"/>
        <rFont val="Soberana Sans"/>
        <family val="2"/>
      </rPr>
      <t xml:space="preserve"> Causa : Se advierte una ligera variación con relación a los proyectos apoyados, en comparación con las metas originalmente programadas, dado que se atiende a la demanda y se aplica el recurso en función del presupuesto modificado (Ejercido). Efecto: Dado que la variación es mínima, no se considera ningún efecto negativo. Otros Motivos:</t>
    </r>
  </si>
  <si>
    <r>
      <t xml:space="preserve">C3.2 Porcentaje de productores certificados
</t>
    </r>
    <r>
      <rPr>
        <sz val="10"/>
        <rFont val="Soberana Sans"/>
        <family val="2"/>
      </rPr>
      <t xml:space="preserve"> Causa : Se advierte una ligera variación con relación al numero de productores certificados, en comparación con las metas originalmente comprometidas, debido a que el proceso para la certificación de productores convertidos tarda aproximadamente tres años, situación que dificulta completar el proceso y por lo tanto, alcanzar la meta. Efecto: Dado que la variación es mínima, no se considera ningún efecto negativo. Otros Motivos:</t>
    </r>
  </si>
  <si>
    <r>
      <t xml:space="preserve">C5.1 Porcentaje de variación del monto de crédito para beneficiarios del Componente de Acceso al Financiamiento, respecto al año base.
</t>
    </r>
    <r>
      <rPr>
        <sz val="10"/>
        <rFont val="Soberana Sans"/>
        <family val="2"/>
      </rPr>
      <t xml:space="preserve"> Causa : La meta no se cumple debido a que el componente presentó una reducción del presupuesto asignado originalmente, por lo que el monto total de crédito, disminuyó. Efecto: Al disminuir el monto total de crédito, impacta directamente en el otorgamiento de créditos. Otros Motivos:</t>
    </r>
  </si>
  <si>
    <r>
      <t xml:space="preserve">C5.2 Porcentaje de variación de beneficiarios del Componente de Acceso al Financiamiento, respecto al año base.
</t>
    </r>
    <r>
      <rPr>
        <sz val="10"/>
        <rFont val="Soberana Sans"/>
        <family val="2"/>
      </rPr>
      <t xml:space="preserve"> Causa : Si bien la meta se rebasó a pesar de que hubo menor presupuesto, fue debido a que se otorgó menor monto de crédito a más beneficiarios. Efecto: Al beneficiarse a más pequeños productores de los que se tenían programados, se incrementa la cobertura del componente. Otros Motivos:</t>
    </r>
  </si>
  <si>
    <r>
      <t xml:space="preserve">C4. Valor de la inversión detonada por cada peso otorgado para el Desarrollo productivo del Sur Sureste y Zonas Económicas Especiales   
</t>
    </r>
    <r>
      <rPr>
        <sz val="10"/>
        <rFont val="Soberana Sans"/>
        <family val="2"/>
      </rPr>
      <t xml:space="preserve"> Causa : La participación de la DGZT como Ejecutora del Componente en la Región Sur Sureste, aunado a su intervención en el Proyecto Estratégico de Repoblación del Hato Ganadero, en el Compromiso CG-157 para Aumentar la Productividad Agropecuaria en Tierra Blanca, en el Programa Transversal para la Igualdad entre Mujeres y Hombres, y en el impulso a las Zonas Económicas Especiales, promovió considerablemente la difusión del Componente, situación que derivó en una demanda notablemente superior a la presentada en años anteriores, por lo que a lo largo del ejercicio fiscal se fueron recibiendo ampliaciones presupuestales para atender a los productores solicitantes, los cuales fueron sustancialmente mayores en años anteriores.    Efecto: La DGZT y las otras ejecutoras del Componente apoyaron en conjunto 7,312 proyectos, impactando a 68,289    Otros Motivos:</t>
    </r>
  </si>
  <si>
    <r>
      <t xml:space="preserve">C2 Valor de la inversión detonada por los incentivos económicos entregados para activos productivos y agrologística
</t>
    </r>
    <r>
      <rPr>
        <sz val="10"/>
        <rFont val="Soberana Sans"/>
        <family val="2"/>
      </rPr>
      <t xml:space="preserve"> Causa : Derivado de ajustes presupuestales al último trimestre del año, el monto total de incentivos económicos entregados a las Unidades Económicas Rurales fue superior a lo proyectado. De igual forma el monto de inversión total de las UER fue mayor, y como resultado, la proporción de la meta quedó por debajo en 41 puntos porcentuales. Efecto: La participación del beneficiario fue menor respecto al originalmente programado. Otros Motivos:</t>
    </r>
  </si>
  <si>
    <r>
      <t xml:space="preserve">C1. Tasa de variación del promedio de presupuesto entregado por solicitud a las personas físicas o morales, cuya actividad esté vinculada al sector agroalimentario y rural en su conjunto, y otros agentes económicos del sector rural integrados a la cadena productiva, por el Componente, para el fomento en el uso de instrumentos de administración de riesgos de mercado.
</t>
    </r>
    <r>
      <rPr>
        <sz val="10"/>
        <rFont val="Soberana Sans"/>
        <family val="2"/>
      </rPr>
      <t xml:space="preserve"> Causa : La meta no se cumple debido a que el componente presentó una reducción del presupuesto asignado originalmente, por lo que  el promedio del presupuesto entregado, disminuyó. Efecto: Al disminuir el promedio del presupuesto entregado, afectó directamente  en el volumen de toneladas cubiertas ante riesgos de mercados. Otros Motivos:</t>
    </r>
  </si>
  <si>
    <r>
      <t xml:space="preserve">C6. Valor de la inversión detonada por los incentivos económicos entregados a través del componente riesgo compartido
</t>
    </r>
    <r>
      <rPr>
        <sz val="10"/>
        <rFont val="Soberana Sans"/>
        <family val="2"/>
      </rPr>
      <t xml:space="preserve"> Causa : La meta se comporto conforme a lo establecido. Efecto: Sin efectos toda vez que la meta se cumplió de acuerdo a lo programado. Otros Motivos:</t>
    </r>
  </si>
  <si>
    <r>
      <t xml:space="preserve">A2.C3 Porcentaje de solicitudes autorizadas por la Unidad Técnica Auxiliar.
</t>
    </r>
    <r>
      <rPr>
        <sz val="10"/>
        <rFont val="Soberana Sans"/>
        <family val="2"/>
      </rPr>
      <t xml:space="preserve"> Causa : Se advierte una ligera variación con relación a los proyectos apoyados, en comparación con las metas programadas, derivado del cierre anticipado del ejercicio fiscal 2018, considerando la conclusión de sexenio. Efecto: Dado que la variación es mínima, no se considera ningún efecto negativo. Otros Motivos:</t>
    </r>
  </si>
  <si>
    <r>
      <t xml:space="preserve">A1.C5 Tasa de variación del número de operaciones beneficiadas al amparo del Componente de Acceso al Financiamiento, respecto al año base.
</t>
    </r>
    <r>
      <rPr>
        <sz val="10"/>
        <rFont val="Soberana Sans"/>
        <family val="2"/>
      </rPr>
      <t xml:space="preserve"> Causa : La meta no se cumple debido a que el componente presentó una reducción del presupuesto asignado originalmente. Efecto: Al disminuir el número de operaciones beneficiadas, el efecto es directamente en el otorgamiento de créditos. Otros Motivos:</t>
    </r>
  </si>
  <si>
    <r>
      <t xml:space="preserve">A3.C4 Tasa de Variación del número de beneficiarios de los proyectos apoyados 
</t>
    </r>
    <r>
      <rPr>
        <sz val="10"/>
        <rFont val="Soberana Sans"/>
        <family val="2"/>
      </rPr>
      <t xml:space="preserve"> Causa : Debido a que el cierre presupuestal debió llevarse a cabo de manera anticipada, ello derivó en que el porcentaje de cumplimiento del número de beneficiarios apoyados fuera únicamente del 99%.   Efecto: Sin efectos sustanciales toda vez que la meta alcanzada se encuentra dentro del umbral verde-amarillo.   Otros Motivos:</t>
    </r>
  </si>
  <si>
    <r>
      <t xml:space="preserve">A4.C4 Tasa de Variación del número de proyectos apoyados por cada 100 mdp de incentivo con respecto al año anterior.
</t>
    </r>
    <r>
      <rPr>
        <sz val="10"/>
        <rFont val="Soberana Sans"/>
        <family val="2"/>
      </rPr>
      <t xml:space="preserve"> Causa : Se apoyaron solicitudes de personas morales presentadas a nombre de terceras personas físicas, las cuales en conjunto engloban los proyectos de 21 mil personas, ello derivó en que el porcentaje de cumplimiento del número de proyectos apoyados fuera únicamente del 99.8%,    Efecto: Sin efectos sustanciales toda vez que la meta alcanzada se encuentra dentro del umbral verde-amarillo.   Otros Motivos:</t>
    </r>
  </si>
  <si>
    <r>
      <t xml:space="preserve">A6.C2 Porcentaje de solicitudes recibidas por el Componente de Activos Productivos y Agrologística
</t>
    </r>
    <r>
      <rPr>
        <sz val="10"/>
        <rFont val="Soberana Sans"/>
        <family val="2"/>
      </rPr>
      <t xml:space="preserve"> Causa : La meta programada no se alcanzó derivado de que el Componente Activos Productivos y Agrologística, está sujeto a la demanda y se recibió un menor número de solicitudes respecto a las programadas originalmente. Efecto: No se tiene ningún efecto, sin embargo al tener menos solicitudes para dictaminar, también se tienen menos solicitudes para incentivar. Otros Motivos:</t>
    </r>
  </si>
  <si>
    <r>
      <t xml:space="preserve">A7.1.C2 Porcentaje de Unidades Económicas Rurales con incentivos económicos entregados para activos productivos y agrologística
</t>
    </r>
    <r>
      <rPr>
        <sz val="10"/>
        <rFont val="Soberana Sans"/>
        <family val="2"/>
      </rPr>
      <t xml:space="preserve"> Causa : Se superó la meta relativa, sin embargo no se alcanzó la meta absoluta debido a la disponibilidad presupuestal del Componente Activos Productivos y Agrologística, así como al menor número de UER que solicitaron incentivos y de las UER apoyadas, sin embargo son cifras preliminares.  Efecto: No se consideran efectos negativos en virtud de que son cifras preliminares. Otros Motivos:</t>
    </r>
  </si>
  <si>
    <r>
      <t xml:space="preserve">A7.2.C2 Promedio de la inversión total por Unidad Económica Rural apoyada con incentivos económicos para activos productivos y agrologística
</t>
    </r>
    <r>
      <rPr>
        <sz val="10"/>
        <rFont val="Soberana Sans"/>
        <family val="2"/>
      </rPr>
      <t xml:space="preserve"> Causa : El indicador se supera debido a que observó un incremento en el promedio de la inversión total por UER apoyada respecto de lo programado en el ajuste al mes de octubre; así mismo, se atendió un menor número de UER. Efecto:  Menor número de UER apoyadas y costo total de la inversión mayor, en consecuencia el monto total de inversión de las unidades económicas rurales aumenta. Otros Motivos:</t>
    </r>
  </si>
  <si>
    <r>
      <t xml:space="preserve">A5.C1 Porcentaje de incentivos económicos entregados por el Componente para el fomento en el uso de instrumentos de administración de riesgos de mercado.
</t>
    </r>
    <r>
      <rPr>
        <sz val="10"/>
        <rFont val="Soberana Sans"/>
        <family val="2"/>
      </rPr>
      <t xml:space="preserve"> Causa : Por mecánica operativa del componente, las solicitudes se recibieron hasta el 31 de diciembre del 2018; presentando una menor demanda de la programada, así mismo, las solicitudes presentadas favorecieron a productos de ciclos productivos largos (cultivos perenes, ganado y productos agroindustriales), y originalmente se habían considerado solicitudes de productos de ciclos productivos cortos (granos y cereales).  Efecto: Al tener solicitudes de productos de ciclos productivos más largos, se continuarán haciendo efectivas las reservas (incentivos económicos) en el transcurso del 2019. Otros Motivos:</t>
    </r>
  </si>
  <si>
    <r>
      <t xml:space="preserve">A8.C6 Porcentaje de solicitudes dictaminadas positivas 
</t>
    </r>
    <r>
      <rPr>
        <sz val="10"/>
        <rFont val="Soberana Sans"/>
        <family val="2"/>
      </rPr>
      <t xml:space="preserve"> Causa : El comportamiento de la meta fue conforme a lo programado. Efecto: El comportamiento de la meta fue conforme a lo programado. Otros Motivos:</t>
    </r>
  </si>
  <si>
    <t>S259</t>
  </si>
  <si>
    <t>Programa de Fomento a la Agricultura</t>
  </si>
  <si>
    <t>300-Subsecretaría de Agricultura</t>
  </si>
  <si>
    <t>Contribuir a impulsar la productividad en el sector agroalimentario mediante inversión en capital físico, humano y tecnológico que garantice la seguridad alimentaria. mediante el aumento del valor de la producción de las Unidades Productivas Agrícolas.</t>
  </si>
  <si>
    <r>
      <t>F1 Índice de productividad de la población ocupada en la Rama Agrícola</t>
    </r>
    <r>
      <rPr>
        <i/>
        <sz val="10"/>
        <color indexed="30"/>
        <rFont val="Soberana Sans"/>
      </rPr>
      <t xml:space="preserve">
</t>
    </r>
  </si>
  <si>
    <t>((PIB primario agrícola del año tn a precios del año 2008 / Población ocupada del sector agrícola del año tn)/(PIB primario agrícola del año t0 a precios del año 2008 / Población ocupada del sector agrícola del año t0))*100</t>
  </si>
  <si>
    <t>Unidades productivas agrícolas aumentan el valor de su producción</t>
  </si>
  <si>
    <r>
      <t>P1 Índice de valor de la producción agrícola</t>
    </r>
    <r>
      <rPr>
        <i/>
        <sz val="10"/>
        <color indexed="30"/>
        <rFont val="Soberana Sans"/>
      </rPr>
      <t xml:space="preserve">
</t>
    </r>
  </si>
  <si>
    <t>(Valor de la producción agrícola en el año tn/ Valor de la producción agrícola en el año t0)*100</t>
  </si>
  <si>
    <r>
      <t>P2 Porcentaje de Unidades Económicas Rurales Agrícolas apoyadas por el programa en el año t</t>
    </r>
    <r>
      <rPr>
        <i/>
        <sz val="10"/>
        <color indexed="30"/>
        <rFont val="Soberana Sans"/>
      </rPr>
      <t xml:space="preserve">
</t>
    </r>
  </si>
  <si>
    <t>(Número de Unidades Económicas Rurales Agrícolas apoyadas por el programa en el año t/ Total de Unidades Económicas Rurales Agrícolas)*100</t>
  </si>
  <si>
    <t>A C1.1 Incentivos económicos otorgados para incrementar la capitalización productiva agrícola en las UERAS.</t>
  </si>
  <si>
    <r>
      <t>C1.1 Tasa de variación de UERA con incentivos económicos otorgados para  la modernización de  maquinaria y equipo</t>
    </r>
    <r>
      <rPr>
        <i/>
        <sz val="10"/>
        <color indexed="30"/>
        <rFont val="Soberana Sans"/>
      </rPr>
      <t xml:space="preserve">
</t>
    </r>
  </si>
  <si>
    <t>[((Número de UERA con incentivos económicos otorgados para la adquisición de maquinaria y equipo  en el periodo tn / Número de UERA con incentivos económicos otorgados para la adquisición de maquinaria y equipos  en el periodo t0 ) -1) * 100]</t>
  </si>
  <si>
    <t>B C4.2 Incentivos económicos otorgados para el mejoramiento productivo del suelo y agua en las UERA beneficiadas.</t>
  </si>
  <si>
    <r>
      <t>C4.2 Porcentaje de ahorro del volumen de agua utilizado en predios beneficiados</t>
    </r>
    <r>
      <rPr>
        <i/>
        <sz val="10"/>
        <color indexed="30"/>
        <rFont val="Soberana Sans"/>
      </rPr>
      <t xml:space="preserve">
</t>
    </r>
  </si>
  <si>
    <t>(Volumen de agua ahorrado con sistemas de riego tecnificado acumulados al año n/Volumen de agua ahorrado programada en el sexenio)*100</t>
  </si>
  <si>
    <t>C C5. Incentivos económicos entregados a las Unidades Económicas Rurales (UERA) para invertir en actividades productivas</t>
  </si>
  <si>
    <r>
      <t>C5.1 Porcentaje de beneficiarios satisfechos por el componente PROAGRO Productivo</t>
    </r>
    <r>
      <rPr>
        <i/>
        <sz val="10"/>
        <color indexed="30"/>
        <rFont val="Soberana Sans"/>
      </rPr>
      <t xml:space="preserve">
</t>
    </r>
  </si>
  <si>
    <t>(Número de beneficiarios encuestados satisfechos en t/ Total de beneficiarios encuestados en t) * 100</t>
  </si>
  <si>
    <t>Gestión-Calidad-Semestral</t>
  </si>
  <si>
    <r>
      <t>C5.2 Porcentaje de incentivos económicos acreditados por las UERA para invertir en actividades productivas</t>
    </r>
    <r>
      <rPr>
        <i/>
        <sz val="10"/>
        <color indexed="30"/>
        <rFont val="Soberana Sans"/>
      </rPr>
      <t xml:space="preserve">
</t>
    </r>
  </si>
  <si>
    <t>(Monto de incentivos acreditados por las UERA para invertir en actividades productivas/Monto total de incentivos dispersados por el PROAGRO)*100</t>
  </si>
  <si>
    <t>D C3. Incentivos económicos entregados a personas morales dedicadas a investigación, innovación y desarrollo tecnológico en las UERA</t>
  </si>
  <si>
    <r>
      <t>C3. Porcentaje de proyectos apoyadas con incentivos económicos para el desarrollo de investigación, innovación, desarrollo tecnológico, transferencia de tecnología para incrementar la productividad en las UERA y/o promover la conservación de los recursos Fitogenéticos nativos.</t>
    </r>
    <r>
      <rPr>
        <i/>
        <sz val="10"/>
        <color indexed="30"/>
        <rFont val="Soberana Sans"/>
      </rPr>
      <t xml:space="preserve">
</t>
    </r>
  </si>
  <si>
    <t xml:space="preserve">(Número de proyectos apoyados con incentivos económicos / Número de proyectos ingresados)*100.    </t>
  </si>
  <si>
    <t>E C1.2 Incentivos económicos entregados para fomentar la capitalización productiva agrícola en las UERAS.</t>
  </si>
  <si>
    <r>
      <t>C1.2 Porcentaje de UERA con incentivos económicos entregados para incrementar el nivel tecnológico de los cultivos</t>
    </r>
    <r>
      <rPr>
        <i/>
        <sz val="10"/>
        <color indexed="30"/>
        <rFont val="Soberana Sans"/>
      </rPr>
      <t xml:space="preserve">
</t>
    </r>
  </si>
  <si>
    <t>(Número de UERA con incentivos económicos entregados para incrementar el nivel tecnológico de los cultivos/Número de UERA con dictamen positivo para incrementar el nivel tecnológico de los cultivos) *100</t>
  </si>
  <si>
    <t>F C2. Incentivos económicos entregados a las UERA para el impulso de estrategias integrales de Política Pública Agrícola.</t>
  </si>
  <si>
    <r>
      <t>C2. Porcentaje de UERA con incentivos económicos entregados para incrementar la infraestructura, equipo y servicios en las cadenas de valor.</t>
    </r>
    <r>
      <rPr>
        <i/>
        <sz val="10"/>
        <color indexed="30"/>
        <rFont val="Soberana Sans"/>
      </rPr>
      <t xml:space="preserve">
</t>
    </r>
  </si>
  <si>
    <t>(Número de UERA con incentivos económicos entregados para incrementar la infraestructura, el equipo y servicios en las cadenas de valor/ Número de UERA con dictamen positivo para incentivos que incrementan la infraestructura, el equipo y servicios en las cadenas de valor)*100</t>
  </si>
  <si>
    <t>G C4.1 Incentivos económicos otorgados para el mejoramiento productivo del suelo y agua en las UERA beneficiadas.</t>
  </si>
  <si>
    <r>
      <t>C4.1  Porcentaje de superficie tecnificada en el año n con respecto a la superficie programada en el sexenio</t>
    </r>
    <r>
      <rPr>
        <i/>
        <sz val="10"/>
        <color indexed="30"/>
        <rFont val="Soberana Sans"/>
      </rPr>
      <t xml:space="preserve">
</t>
    </r>
  </si>
  <si>
    <t>(Superficie tecnificada acumulada al año n / superficie programada en el sexenio)*100</t>
  </si>
  <si>
    <t>H C6.1 Hectáreas apoyadas para la implementación de tecnologías y prácticas sustentables que permitan mejorar las condiciones productivas del suelo.</t>
  </si>
  <si>
    <r>
      <t xml:space="preserve">C6.1 Porcentaje de hectáreas apoyadas para la implementación de tecnologías y buenas practicas sustentables que permitan mejorar las condiciones productivas del suelo </t>
    </r>
    <r>
      <rPr>
        <i/>
        <sz val="10"/>
        <color indexed="30"/>
        <rFont val="Soberana Sans"/>
      </rPr>
      <t xml:space="preserve">
</t>
    </r>
  </si>
  <si>
    <t xml:space="preserve">(Número de hectáreas apoyadas para la implementación de tecnologías y buenas practicas agrícolas sustentables que permitan mejorar las condiciones productivas del suelo / Número de hectáreas programadas que son población objetivo en el sexenio para tecnologías y buenas practicas agrícolas sustentables que permitan mejorar las condiciones productivas del suelo )*100    </t>
  </si>
  <si>
    <t>I C6.2 Unidades económicas rurales agrícolas implementan el uso y aprovechamiento de energías renovables</t>
  </si>
  <si>
    <r>
      <t>C6.2 Porcentaje de unidades económicas rurales agrícolas apoyadas para el uso y aprovechamiento de energías renovables</t>
    </r>
    <r>
      <rPr>
        <i/>
        <sz val="10"/>
        <color indexed="30"/>
        <rFont val="Soberana Sans"/>
      </rPr>
      <t xml:space="preserve">
</t>
    </r>
  </si>
  <si>
    <t>(Número de unidades económicas rurales  agrícolas apoyadas para el uso y aprovechamiento de energías renovables/ Número de unidades económicas rurales agrícolas que son población objetivo en el sexenio para el uso y aprovechamiento de energías renovables)*100</t>
  </si>
  <si>
    <t>A 1 A1.C1.1 Dictamen de solicitudes en mecanización y equipamiento para el otorgamiento de incentivos económicos.</t>
  </si>
  <si>
    <r>
      <t>A1.C1.1 Porcentaje de solicitudes para la modernización de maquinaria y equipo dictaminadas positivas</t>
    </r>
    <r>
      <rPr>
        <i/>
        <sz val="10"/>
        <color indexed="30"/>
        <rFont val="Soberana Sans"/>
      </rPr>
      <t xml:space="preserve">
</t>
    </r>
  </si>
  <si>
    <t>(Número de solicitudes dictaminadas positivas en mecanización y equipamiento/Número total de solicitudes recibidas en mecanización y equipamiento)*100</t>
  </si>
  <si>
    <t>A 2 A1.C1.2 Dictamen de solicitudes en Agroproducción para el otorgamiento de incentivos económicos</t>
  </si>
  <si>
    <r>
      <t>A1.C1.2 Porcentaje de solicitudes dictaminadas positivas en Agroproducción.</t>
    </r>
    <r>
      <rPr>
        <i/>
        <sz val="10"/>
        <color indexed="30"/>
        <rFont val="Soberana Sans"/>
      </rPr>
      <t xml:space="preserve">
</t>
    </r>
  </si>
  <si>
    <t>(Número de solicitudes dictaminadas positivas Agroproducción/Número total de solicitudes recibidas en Agroproduccion) *100</t>
  </si>
  <si>
    <t>B 3 A1.C6.1 Apoyo a proyectos para el uso y aprovechamiento de energías renovables</t>
  </si>
  <si>
    <r>
      <t>A1.C6.1 Porcentaje de proyectos apoyados para el uso y aprovechamiento de energías renovables</t>
    </r>
    <r>
      <rPr>
        <i/>
        <sz val="10"/>
        <color indexed="30"/>
        <rFont val="Soberana Sans"/>
      </rPr>
      <t xml:space="preserve">
</t>
    </r>
  </si>
  <si>
    <t xml:space="preserve">(Número de proyectos apoyados para el uso y aprovechamiento de energías renovables /número de proyectos solicitados)*100  </t>
  </si>
  <si>
    <t>B 4 A1.C6.2 Apoyo a proyectos que implementen prácticas y tecnologías sustentables que permitan mejorar las condiciones productivas del suelo.</t>
  </si>
  <si>
    <r>
      <t>A1.C6.2  Porcentaje de proyectos apoyados para la implementación de tecnologías y prácticas sustentables que permitan mejorar las condiciones productivas del suelo.</t>
    </r>
    <r>
      <rPr>
        <i/>
        <sz val="10"/>
        <color indexed="30"/>
        <rFont val="Soberana Sans"/>
      </rPr>
      <t xml:space="preserve">
</t>
    </r>
  </si>
  <si>
    <t xml:space="preserve">(Número de proyectos apoyados para la implementación  de tecnologías y buenas practicas agrícolas sustentables que permitan mejorar las condiciones productivas del suelo / Número total de proyectos recibidos para la implementación  de tecnologías y buenas practicas agrícolas sustentables que permitan mejorar las condiciones productivas del suelo en el año)*100    </t>
  </si>
  <si>
    <t>D 5 A1.C4.1 Proyectos apoyados por el Componente Tecnificación de Riego</t>
  </si>
  <si>
    <r>
      <t>A1.C4.1 Porcentaje de proyectos del Componente de Tecnificación del Riego apoyados respecto al total de proyectos dictaminados positivos</t>
    </r>
    <r>
      <rPr>
        <i/>
        <sz val="10"/>
        <color indexed="30"/>
        <rFont val="Soberana Sans"/>
      </rPr>
      <t xml:space="preserve">
</t>
    </r>
  </si>
  <si>
    <t>[(Número de proyectos de Tecnificación del Riego apoyados) / (Total de proyectos de Tecnificación del Riego dictaminados positivos)* 100]</t>
  </si>
  <si>
    <t>E 6 A1.C2 Instrumentación de proyectos de infraestructura de cubierta de superficies.</t>
  </si>
  <si>
    <r>
      <t>A1.C2 Porcentaje de proyectos de infraestructura de cubierta de superficies apoyados</t>
    </r>
    <r>
      <rPr>
        <i/>
        <sz val="10"/>
        <color indexed="30"/>
        <rFont val="Soberana Sans"/>
      </rPr>
      <t xml:space="preserve">
</t>
    </r>
  </si>
  <si>
    <t>(Número de proyectos de infraestructura de cubierta de superficie pagados/Número total de proyectos de infraestructura de cubierta de superficie con dictamen positivo) *100</t>
  </si>
  <si>
    <t>E 7 A2.C2 Porcentaje de solicitudes dictaminadas positivas para la organización de Comités Sistemas Producto.</t>
  </si>
  <si>
    <r>
      <t>A2.C2 Porcentaje de solicitudes dictaminadas positivas para los Comités Nacionales Sistemas Producto.</t>
    </r>
    <r>
      <rPr>
        <i/>
        <sz val="10"/>
        <color indexed="30"/>
        <rFont val="Soberana Sans"/>
      </rPr>
      <t xml:space="preserve">
</t>
    </r>
  </si>
  <si>
    <t>(Número de solicitudes dictaminadas positivas para el fortalecimiento de los Comités Nacionales Sistema Producto/Número total de solicitudes recibidas para el fortalecimiento de los Comités Nacionales Sistema Producto) *100</t>
  </si>
  <si>
    <t>F 8 A3.C2 Instrumentación de proyectos de infraestructura de producción integral</t>
  </si>
  <si>
    <r>
      <t>A3.C2  Porcentaje de proyectos de Infraestructura y Equipamiento para Instalaciones Productivas con incentivos económicos entregados</t>
    </r>
    <r>
      <rPr>
        <i/>
        <sz val="10"/>
        <color indexed="30"/>
        <rFont val="Soberana Sans"/>
      </rPr>
      <t xml:space="preserve">
</t>
    </r>
  </si>
  <si>
    <t>(Número de proyectos en equipamiento e infraestructura para instalaciones productivas con incentivos económicos entregados /Número de proyectos en equipamiento e infraestructura para instalaciones productivas con con dictamen positivo) *100</t>
  </si>
  <si>
    <t>F 9 A4.C2 Porcentaje de proyectos de infraestructura y equipo para modelos asociativos instrumentados.</t>
  </si>
  <si>
    <r>
      <t>A4.C2 Porcentaje de proyectos de infraestructura y equipo para modelos asociativos de impacto regional con incentivos económicos entregados.</t>
    </r>
    <r>
      <rPr>
        <i/>
        <sz val="10"/>
        <color indexed="30"/>
        <rFont val="Soberana Sans"/>
      </rPr>
      <t xml:space="preserve">
</t>
    </r>
  </si>
  <si>
    <t>(Número de proyectos de infraestructura y equipo para modelos asociativos instrumentados/Número total de proyectos de infraestructura y equipo para modelos asociativos con dictamen positivo) *100</t>
  </si>
  <si>
    <t>F 10 A1.C3 Aprobación de proyectos en función de la Agenda nacional de innovación.</t>
  </si>
  <si>
    <r>
      <t>Porcentaje de proyectos dictaminados para el desarrollo de investigación, innovación, desarrollo tecnológico, transferencia de tecnología para incrementar la productividad en las UERA y/o promover la conservación de los recursos Fitogenéticos nativos.</t>
    </r>
    <r>
      <rPr>
        <i/>
        <sz val="10"/>
        <color indexed="30"/>
        <rFont val="Soberana Sans"/>
      </rPr>
      <t xml:space="preserve">
</t>
    </r>
  </si>
  <si>
    <t xml:space="preserve">(Número de proyectos dictaminados en el año t/ Número de proyectos ingresados en el año t)*100    </t>
  </si>
  <si>
    <t>G 11 A1.C5 Dispersión de incentivos económicos a productores agrícolas del PROAGRO productivo</t>
  </si>
  <si>
    <r>
      <t>A1.C5 Porcentaje de incentivos económicos dispersados por el PROAGRO Productivo en el año calendario t.</t>
    </r>
    <r>
      <rPr>
        <i/>
        <sz val="10"/>
        <color indexed="30"/>
        <rFont val="Soberana Sans"/>
      </rPr>
      <t xml:space="preserve">
</t>
    </r>
  </si>
  <si>
    <t>(Incentivos económicos dispersados en el año calendario t / Total de incentivos económicos presupuestados para el año calendario t) * 100</t>
  </si>
  <si>
    <r>
      <t xml:space="preserve">F1 Índice de productividad de la población ocupada en la Rama Agrícola
</t>
    </r>
    <r>
      <rPr>
        <sz val="10"/>
        <rFont val="Soberana Sans"/>
        <family val="2"/>
      </rPr>
      <t xml:space="preserve"> Causa : Con cifras preliminares de noviembre se alcanzó un crecimiento del PIB agrícola en 1.023% con un incremento de la población ocupada en el sector del 1.008% lo que permitió alcanzar un cumplimiento de la meta superior en 1.40 puntos porcentuales Efecto: El PIB por persona ocupada es mayor a lo proyectado. Otros Motivos:</t>
    </r>
  </si>
  <si>
    <r>
      <t xml:space="preserve">P1 Índice de valor de la producción agrícola
</t>
    </r>
    <r>
      <rPr>
        <sz val="10"/>
        <rFont val="Soberana Sans"/>
        <family val="2"/>
      </rPr>
      <t xml:space="preserve"> Causa : El cumplimiento de la meta se logró como resultado de que la cosecha de cultivos cíclicos, más importantes en el país, superó las 18.4 millones de toneladas, lo que significó 3.6% más de lo recolectado en el mismo periodo del año anterior; por cultivo destacan el aumento en el volumen de producción de maíz forrajero en 2.5% (129,821t), el de la avena forrajera en verde en 18.1% (533,301t), En perennes destacan el incremento de 19.2% de producción de naranja (70,286t), agave en 16.2% (29.246t) y la caña de azúcar en 13,3% (i61,630t) más. Efecto: Se superó la meta en 0.8 puntos porcentuales lo que implica una oferta mayor de alimentos de origen agrícola. Otros Motivos:</t>
    </r>
  </si>
  <si>
    <r>
      <t xml:space="preserve">P2 Porcentaje de Unidades Económicas Rurales Agrícolas apoyadas por el programa en el año t
</t>
    </r>
    <r>
      <rPr>
        <sz val="10"/>
        <rFont val="Soberana Sans"/>
        <family val="2"/>
      </rPr>
      <t xml:space="preserve"> Causa : Se logró como resultado de los apoyos directos entregados a las Unidades Económicas Rurales Agrícolas con los componentes del Programa, así como los entregados a personas morales por medio de proyectos de desarrollo en infraestructura e investigación, así como los sistemas producto, los cuales están conformados por varías unidades económicas en forma directa o indirecta. Efecto: Se cumple el objetivo de apoyar directamente o a través de los proyectos, para fomentar la agricultura en el país, así como la producción de alimentos. Otros Motivos:</t>
    </r>
  </si>
  <si>
    <r>
      <t xml:space="preserve">C1.1 Tasa de variación de UERA con incentivos económicos otorgados para  la modernización de  maquinaria y equipo
</t>
    </r>
    <r>
      <rPr>
        <sz val="10"/>
        <rFont val="Soberana Sans"/>
        <family val="2"/>
      </rPr>
      <t xml:space="preserve"> Causa : Se consideran 4082 incentivos otorgados (para la adquisición de 162 tractores y 3920 equipos e implementos) concernientes a solicitudes de 2017, lo anterior fundamentado en el artículo Quinto transitorio de las Reglas de operación vigentes y en virtud de la alta demanda de los productores. Efecto: Se dio prioridad a pequeños productores otorgando incentivos para la adquisición equipos e implementos, aumentando el número de incentivos otorgados y la cobertura de atención. Otros Motivos:</t>
    </r>
  </si>
  <si>
    <r>
      <t xml:space="preserve">C4.2 Porcentaje de ahorro del volumen de agua utilizado en predios beneficiados
</t>
    </r>
    <r>
      <rPr>
        <sz val="10"/>
        <rFont val="Soberana Sans"/>
        <family val="2"/>
      </rPr>
      <t xml:space="preserve"> Causa : Hubo un ajuste a la baja como resultado de que se corrigió el cálculo de ahorro de agua por hectárea, de acuerdo a lo establecido en el Programa sectorial. Efecto: No hay efecto significativo Otros Motivos:</t>
    </r>
  </si>
  <si>
    <r>
      <t xml:space="preserve">C5.1 Porcentaje de beneficiarios satisfechos por el componente PROAGRO Productivo
</t>
    </r>
    <r>
      <rPr>
        <sz val="10"/>
        <rFont val="Soberana Sans"/>
        <family val="2"/>
      </rPr>
      <t xml:space="preserve"> Causa : Con respecto a la meta ajustada al segundo semestre de 2018, de 2,888, al cierre definitivo del segundo semestre 2018 se reportan en acumulado 2,861 beneficiarios encuestados satisfechos, 3 puntos porcentuales por debajo de lo programado. Así mismo, al cierre del ejercicio se logró aplicar un total acumulado de 3,489 encuestas a beneficiarios del Componente, que representan el 95%de las programadas. El 5% restante, corresponden a encuestas no aplicadas con motivo al alto grado de inseguridad en lugares que se aplicarían las encuestas, no se encontró al productor, o bien no quiso contestar. De las encuestas aplicadas en el segundo semestre, se tiene lo siguiente: Se aplicaron 1,573 encuestas del ciclo primavera-verano 2018, las cuales arrojaron los siguientes resultados: a). 1,267 productores manifestaron estar satisfechos con el PROAGRO Productivo (80.55% del total de encuestas aplicadas al periodo); b). 180 productores manifestaron tener una satisfacción regular (11.44% del total encuestado); c). 126 productores manifestaron no estar satisfechos, principalmente por el monto del incentivo entregado y la oportunidad de su entrega (8.01% del total encuestado). Los 3 puntos porcentuales por debajo de lo programado, derivó de la opinión no satisfecha manifestada correspondiente a los 126 productores, principalmente de aquellos con registros de cultivos forrajeros y de los incentivados con estrato comercial. Efecto: Con la aplicación de la encuesta se conoce el porcentaje de satisfacción en la calidad de la atención proporcionada en ventanilla, de la normatividad y la oportunidad de la entrega del incentivo; con el avance alcanzado se observa que el Componente PROAGRO Productivo cumplió con los fines normativos, administrativos y de operación. El porcentaje de productores insatisfechos fue de 8.01%, lo cual será analizado.  Otros Motivos:</t>
    </r>
  </si>
  <si>
    <r>
      <t xml:space="preserve">C5.2 Porcentaje de incentivos económicos acreditados por las UERA para invertir en actividades productivas
</t>
    </r>
    <r>
      <rPr>
        <sz val="10"/>
        <rFont val="Soberana Sans"/>
        <family val="2"/>
      </rPr>
      <t xml:space="preserve"> Causa : Con cifras preliminares al cuarto trimestre, se ha acreditado el 97.05% de los incentivos económicos dispersados a los productores en el 2018, cifra superior en 12.56 puntos porcentuales, a lo programado para este periodo. El avance registrado se debió a que al entregarse, con oportunidad, un mayor monto de incentivos, los productores los invirtieron en actividades productivas y tuvieron interés de cumplir con su obligación de acreditar el uso y destino productivo del incentivo entregado conforme a la normatividad del PROAGRO Productivo. Efecto: Los productores que cumplieron con su responsabilidad normativa de acreditar el uso y destino del incentivo entregado, comprobaron documentalmente la vinculación del incentivo en conceptos como: fertilizantes, semillas, mano de obra, abonos, productos fitosanitarios, maquinaria, entre otros, para el desarrollo de actividades productivas en sus predios, coadyuvando al cumplimiento del objetivo del Programa de Fomento a la Agricultura de incrementar la producción y productividad.  Con la acreditación documental se comprueba que el uso y destino de los recursos federales entregados a los productores para el desarrollo de actividades productivas cumplen con el criterio de transparencia, es decir, se utilizan para los fines que fueron autorizados. Otros Motivos:</t>
    </r>
  </si>
  <si>
    <r>
      <t xml:space="preserve">C3. Porcentaje de proyectos apoyadas con incentivos económicos para el desarrollo de investigación, innovación, desarrollo tecnológico, transferencia de tecnología para incrementar la productividad en las UERA y/o promover la conservación de los recursos Fitogenéticos nativos.
</t>
    </r>
    <r>
      <rPr>
        <sz val="10"/>
        <rFont val="Soberana Sans"/>
        <family val="2"/>
      </rPr>
      <t xml:space="preserve"> Causa : El incumplimiento de la meta se debe a: 1) Una disminución en el total de solicitudes recibidas y de solicitudes autorizadas al primer semestre; 2) a un retraso en la ministración de recursos a la Instancia Ejecutora, ambos en comparación con lo programado y; 3) a una reducción presupuestal del 66% respecto al monto autorizado en el PEF Efecto: Una menor cantidad de Proyectos apoyados respecto a la meta original programada, lo que ocasiona una impacto menor del Incentivo Otros Motivos:</t>
    </r>
  </si>
  <si>
    <r>
      <t xml:space="preserve">C1.2 Porcentaje de UERA con incentivos económicos entregados para incrementar el nivel tecnológico de los cultivos
</t>
    </r>
    <r>
      <rPr>
        <sz val="10"/>
        <rFont val="Soberana Sans"/>
        <family val="2"/>
      </rPr>
      <t xml:space="preserve"> Causa : En virtud de que se tenia un cierre preliminar al tercer trimestre con los recursos comprometidos en su totalidad, se cumplió con la meta ajustada Efecto: Se apoyó a los productores con paquetes tecnológicos en el tiempo establecido. Otros Motivos:</t>
    </r>
  </si>
  <si>
    <r>
      <t xml:space="preserve">C2. Porcentaje de UERA con incentivos económicos entregados para incrementar la infraestructura, equipo y servicios en las cadenas de valor.
</t>
    </r>
    <r>
      <rPr>
        <sz val="10"/>
        <rFont val="Soberana Sans"/>
        <family val="2"/>
      </rPr>
      <t xml:space="preserve"> Causa : El número de UERAs con dictamen positivo fue mayor al programado, en 107 UERAs, ello afecta la proporción final del indicador. El número de UERAs con incentivos económicos entregados fue mayor al programado en 53 UERAs, debido a que éstas cumplían con los requisitos normativos para poder ser entregados y en consecuencia, aumentó el número de UERAs con incentivos económicos entregados.  Efecto: La proporción final del indicador se ve afectado por los incrementos de UERAs con dictamen positivo e incentivo económicos entregados. Sin embargo, la meta se ve afectada, debido que se presenta mayor número de UERAs con incentivos económicos no entregados, con respecto las UERAs con incentivos económicos entregados programados para fomentar la productividad del sector.  Otros Motivos:</t>
    </r>
  </si>
  <si>
    <r>
      <t xml:space="preserve">C4.1  Porcentaje de superficie tecnificada en el año n con respecto a la superficie programada en el sexenio
</t>
    </r>
    <r>
      <rPr>
        <sz val="10"/>
        <rFont val="Soberana Sans"/>
        <family val="2"/>
      </rPr>
      <t xml:space="preserve"> Causa : Existe una pequeña variación a la alza, ya que se reasignaron recursos de proyectos desistidos Efecto: Se atendió mayor superficie en beneficio de mas productores Otros Motivos:</t>
    </r>
  </si>
  <si>
    <r>
      <t xml:space="preserve">C6.1 Porcentaje de hectáreas apoyadas para la implementación de tecnologías y buenas practicas sustentables que permitan mejorar las condiciones productivas del suelo 
</t>
    </r>
    <r>
      <rPr>
        <sz val="10"/>
        <rFont val="Soberana Sans"/>
        <family val="2"/>
      </rPr>
      <t xml:space="preserve"> Causa : El Incentivo Recuperación de suelos con degradación agroquímica, principalmente pérdida de fertilidad presenta al cierre preliminar superficie apoyada mayor a la programada  en un 2.6%, siendo un total de 585,376.29 ha, debido a que se autorizaron a finales del ejercicio fiscal proyectos adicionales, permitiendo la implementación de tecnologías y buenas practicas agrícolas sustentables que permitan mejorar las condiciones productivas del suelo en una mayor superficie. Efecto: Incentivar las prácticas agrícolas sustentables para el uso de bioinsumos y drenaje en terrenos agrícolas  en una mayor superficie a nivel nacional, que contribuyan a mejorar las condiciones del suelo, lo que permita al productor  tener mayor productiviadad y mayores rendimientos por hectárea cultivada. Otros Motivos:</t>
    </r>
  </si>
  <si>
    <r>
      <t xml:space="preserve">C6.2 Porcentaje de unidades económicas rurales agrícolas apoyadas para el uso y aprovechamiento de energías renovables
</t>
    </r>
    <r>
      <rPr>
        <sz val="10"/>
        <rFont val="Soberana Sans"/>
        <family val="2"/>
      </rPr>
      <t xml:space="preserve"> Causa : Durante el cuarto trimestre, la operación del Componente de Energías Renovables se encuentra en la fase de pago de solicitudes. Se programaron 800 proyectos de 3,291 unidades económicas rurales, sin embargo se atendieron proyectos de mayor impacto, disminuyendo en un porcentaje mínimo las unidades económicas rurales apoyadas respecto a las programadas. Efecto: Al apoyarse proyectos de mayor impacto, se dismimuyó en un porcentaje mínimo el número de unidades económicas rurales apoyadas. Otros Motivos:</t>
    </r>
  </si>
  <si>
    <r>
      <t xml:space="preserve">A1.C1.1 Porcentaje de solicitudes para la modernización de maquinaria y equipo dictaminadas positivas
</t>
    </r>
    <r>
      <rPr>
        <sz val="10"/>
        <rFont val="Soberana Sans"/>
        <family val="2"/>
      </rPr>
      <t xml:space="preserve"> Causa : Se dictaminaron postivas 105,760 solicitudes, de las cuales solo se contó con suficiencia presupuestal para pagar 24,202 Efecto: No se consideran efectos dado que se cumplió con la meta proyectada. Otros Motivos:</t>
    </r>
  </si>
  <si>
    <r>
      <t xml:space="preserve">A1.C1.2 Porcentaje de solicitudes dictaminadas positivas en Agroproducción.
</t>
    </r>
    <r>
      <rPr>
        <sz val="10"/>
        <rFont val="Soberana Sans"/>
        <family val="2"/>
      </rPr>
      <t xml:space="preserve"> Causa : En virtud de que se tenia un cierre preliminar al tercer trimestre con los recursos cimprometidos en su totalidad, se cumplió con la meta ajustada Efecto: Se apoyó a los productores con paquetes tecnológicos en el tiempo establecido. Otros Motivos:</t>
    </r>
  </si>
  <si>
    <r>
      <t xml:space="preserve">A1.C6.1 Porcentaje de proyectos apoyados para el uso y aprovechamiento de energías renovables
</t>
    </r>
    <r>
      <rPr>
        <sz val="10"/>
        <rFont val="Soberana Sans"/>
        <family val="2"/>
      </rPr>
      <t xml:space="preserve"> Causa : Durante el cuarto trimestre, la operación del Componente de Energías Renovables se encuentra en la fase de pago de solicitudes. Se programaron 800 proyectos, sin embargo  se atendieron proyectos de mayor impacto, disminuyendo en un porcentaje mínimo la alcanzada respecto a la programada. Efecto: Al apoyarse proyectos de mayor impacto, se disminuyó en un porcentaje mínimo la meta alcanzada. Otros Motivos:</t>
    </r>
  </si>
  <si>
    <r>
      <t xml:space="preserve">A1.C6.2  Porcentaje de proyectos apoyados para la implementación de tecnologías y prácticas sustentables que permitan mejorar las condiciones productivas del suelo.
</t>
    </r>
    <r>
      <rPr>
        <sz val="10"/>
        <rFont val="Soberana Sans"/>
        <family val="2"/>
      </rPr>
      <t xml:space="preserve"> Causa : Durante el cuarto trimestre, la operación del Incentivo de suelos con degradación agroquímica, principalmente pérdida de la fertilidad, supero la meta de proyectos apoyados en un 71.5, ya que de la meta original de atender 6,000 proyectos se atendieron en total 10,293 proyectos,  debido a la priorización de dar atención a los pequeños productores tanto a  través de Delegaciones como con COFUPRO, cuyas solicitudes son de menor monto de apoyo y en su mayoría pertenecen a Organizaciones sociales. Efecto: Democratizar los apoyos a nivel nacional, así como dar atención oportuna a los más de 10,293 proyectos agrícolas, principalmente  pequeños productores,  e incentivar la recuperación de los suelos a través del uso de tecnologías y prácticas agrícolas sustentables. Otros Motivos:</t>
    </r>
  </si>
  <si>
    <r>
      <t xml:space="preserve">A1.C4.1 Porcentaje de proyectos del Componente de Tecnificación del Riego apoyados respecto al total de proyectos dictaminados positivos
</t>
    </r>
    <r>
      <rPr>
        <sz val="10"/>
        <rFont val="Soberana Sans"/>
        <family val="2"/>
      </rPr>
      <t xml:space="preserve"> Causa : En función del ajuste presupuestal hecho en Septiembre de 2018, se reasignaron recursos de proyectos desistidos a nuevos proyectos autorizados, lo que permitió superar la meta. Efecto: Se atendieron un poco más de proyectos, respecto a los autorizados inicialmente Otros Motivos:</t>
    </r>
  </si>
  <si>
    <r>
      <t xml:space="preserve">A1.C2 Porcentaje de proyectos de infraestructura de cubierta de superficies apoyados
</t>
    </r>
    <r>
      <rPr>
        <sz val="10"/>
        <rFont val="Soberana Sans"/>
        <family val="2"/>
      </rPr>
      <t xml:space="preserve"> Causa : Los trabajos de revisión de los proyectos con solicitudes de apoyo, permitieron la dictaminación positiva de más solicitudes; Así mismo estos cumplían con los requisitos normativos y por lo tanto, aumentó el número de proyectos apoyados.  Efecto: Se impacta positivamente sobre la meta ya que se logra duplicarla. Lo cual indica mayor número de proyectos apoyados.  Otros Motivos:</t>
    </r>
  </si>
  <si>
    <r>
      <t xml:space="preserve">A2.C2 Porcentaje de solicitudes dictaminadas positivas para los Comités Nacionales Sistemas Producto.
</t>
    </r>
    <r>
      <rPr>
        <sz val="10"/>
        <rFont val="Soberana Sans"/>
        <family val="2"/>
      </rPr>
      <t xml:space="preserve"> Causa : Aunque la meta relativa se cumple al 100%, la meta absoluta no se alcanza debido a que el incentivo está destinado a los Comités Sistema Producto Agrícolas Nacionales que se encuentren operando, razón por la cual, sólo se recibieron 35 solicitudes de los 38 comités constituidos, ya que tres Comités no ingresaron solicitud y no se encuentran operando Efecto: Se cumplió la meta al 100% de apoyo a las solicitudes recibidas Otros Motivos:</t>
    </r>
  </si>
  <si>
    <r>
      <t xml:space="preserve">A3.C2  Porcentaje de proyectos de Infraestructura y Equipamiento para Instalaciones Productivas con incentivos económicos entregados
</t>
    </r>
    <r>
      <rPr>
        <sz val="10"/>
        <rFont val="Soberana Sans"/>
        <family val="2"/>
      </rPr>
      <t xml:space="preserve"> Causa : Los trabajos de revisión de los proyectos con solicitudes de apoyo, permitieron la dictaminación positiva de más solicitudes; Así mismo estos cumplían con los requisitos normativos y por lo tanto, aumentó el número de proyectos entregados.  Efecto: Se impacta positivamente sobre la meta ya que se logra duplicarla. Lo cual indica mayor número de proyectos entregados. Otros Motivos:</t>
    </r>
  </si>
  <si>
    <r>
      <t xml:space="preserve">A4.C2 Porcentaje de proyectos de infraestructura y equipo para modelos asociativos de impacto regional con incentivos económicos entregados.
</t>
    </r>
    <r>
      <rPr>
        <sz val="10"/>
        <rFont val="Soberana Sans"/>
        <family val="2"/>
      </rPr>
      <t xml:space="preserve"> Causa : Los trabajos de revisión de los proyectos con solicitudes de apoyo, permitieron la dictaminación positiva de más solicitudes; Así mismo estos cumplían con los requisitos normativos y por lo tanto, aumentó el número de proyectos instrumentados. Efecto: Se impacta positivamente sobre la meta ya que se logra duplicarla. Lo cual indica mayor número de proyectos instrumentados.  Otros Motivos:</t>
    </r>
  </si>
  <si>
    <r>
      <t xml:space="preserve">Porcentaje de proyectos dictaminados para el desarrollo de investigación, innovación, desarrollo tecnológico, transferencia de tecnología para incrementar la productividad en las UERA y/o promover la conservación de los recursos Fitogenéticos nativos.
</t>
    </r>
    <r>
      <rPr>
        <sz val="10"/>
        <rFont val="Soberana Sans"/>
        <family val="2"/>
      </rPr>
      <t xml:space="preserve"> Causa : Se cumple la meta relativa del indicador, sin embargo, se presentó una disminución del número de proyectos ingresados, debido que al cierre de ventanilla únicamente se recibieron 1611 solicitudes de proyectos, y por ende sólo este mismo número de proyectos fue dictaminado. Efecto: No se consideran efectos negativos dado que se dictaminaron todos los proyectos que se recibieron. Otros Motivos:</t>
    </r>
  </si>
  <si>
    <r>
      <t xml:space="preserve">A1.C5 Porcentaje de incentivos económicos dispersados por el PROAGRO Productivo en el año calendario t.
</t>
    </r>
    <r>
      <rPr>
        <sz val="10"/>
        <rFont val="Soberana Sans"/>
        <family val="2"/>
      </rPr>
      <t xml:space="preserve"> Causa : Con cifras preliminares al cuarto trimestre, se dispersó el 99.99% de los incentivos económicos del 2018 para el desarrollo de actividades productivas en los predios del PROAGRO Productivo. El 0.01% se debió a reintegros presupuestales derivados de pagos no exitosos a productores, los cuales fueron registrados al cierre del mes de diciembre. Así mismo, el total de los incentivos económicos presupuestados para el año calendario presentó un ajuste respecto al trimestre anterior (aplicado en el PASH en el periodo establecido para ello), dado que se generó una reducción de recursos del tipo de gasto 1 al Componente por $2,448,656.19, derivado de presiones de contención del gasto por la SHCP, aplicada a reintegros presupuestarios generados en el 4to trimestre y asimismo, se generó una ampliación presupuestal líquida por 500 mdp al tipo de gasto 1, dando una resultante de ampliación de recursos netos al Componente de $497, 551,343.81. Efecto: El calendario presupuestal permitió dispersar el 99.99% del monto de recursos a productores, incentivando una superficie aproximada de más de 9.4 millones de hectáreas  para el desarrollo de actividades productivas en más de 2.7 millones de predios del PROAGRO en beneficio de 1.7 millones de productores, coadyuvando al cumplimiento del objetivo del Programa de Fomento a la Agricultura de incrementar la producción y productividad agrícola. Otros Motivos:</t>
    </r>
  </si>
  <si>
    <t>S260</t>
  </si>
  <si>
    <t>Programa de Fomento Ganadero</t>
  </si>
  <si>
    <t>116-Coordinación General de Ganadería</t>
  </si>
  <si>
    <t>Contribuir a impulsar la productividad en el sector agroalimentario mediante inversión en capital físico, humano y tecnológico que garantice la seguridad alimentaria. mediante el incremento de la productividad de las Unidades Económicas del Subsector Agroalimentario Ganadero.</t>
  </si>
  <si>
    <t>P.1. Las Unidades Económicas del Subsector Agroalimentario Ganadero incrementan su productividad.</t>
  </si>
  <si>
    <r>
      <t>P.1. Índice de productividad de la población ocupada en el Subsector Agroalimentario Ganadero.</t>
    </r>
    <r>
      <rPr>
        <i/>
        <sz val="10"/>
        <color indexed="30"/>
        <rFont val="Soberana Sans"/>
      </rPr>
      <t xml:space="preserve">
</t>
    </r>
  </si>
  <si>
    <t>((Producto Interno Bruto del Subsector Agroalimentario Ganadero del año tn / Número de personas ocupadas en el Subsector Agroalimentario Ganadero del año tn) / (Producto Interno Bruto del Subsector Agroalimentario Ganadero del año t0 / Número de personas ocupadas en el Subsector Agroalimentario Ganadero del año t0))*100</t>
  </si>
  <si>
    <t>A C5 Incentivos económicos otorgados a las unidades económicas pecuarias para la adquisición de bienes de apoyo que minimicen los efectos de los desechos y mejorar el control biológico de las explotaciones, así como restablecer ecológicamente los recursos naturales de la ganadería rehabilitando agostaderos y mejorando las tierras de pastoreo</t>
  </si>
  <si>
    <r>
      <t xml:space="preserve">C5 Porcentaje de Unidades Económicas  Pecuarias con incentivos económicos para sustentabilidad pecuaria.  </t>
    </r>
    <r>
      <rPr>
        <i/>
        <sz val="10"/>
        <color indexed="30"/>
        <rFont val="Soberana Sans"/>
      </rPr>
      <t xml:space="preserve">
</t>
    </r>
  </si>
  <si>
    <t xml:space="preserve">(Número de Unidades Económicas  Pecuarias con incentivos económicos otorgados en sustentabilidad pecuaria / Número total de Unidades Económicas  Pecuarias con dictamen positivo en sustentabilidad pecuaria)*100  </t>
  </si>
  <si>
    <t>B C1 Apoyos económicos otorgados a las Unidades Económicas Pecuarias para la adquisición de activos productivos, infraestructura, maquinaria y equipo, perforación de pozos, repoblamiento y rescate de hembras, que contribuya al incremento de su productividad</t>
  </si>
  <si>
    <r>
      <t>C1 Porcentaje de Unidades Económicas Pecuarias con incentivos económicos otorgados para capitalización productiva pecuaria.</t>
    </r>
    <r>
      <rPr>
        <i/>
        <sz val="10"/>
        <color indexed="30"/>
        <rFont val="Soberana Sans"/>
      </rPr>
      <t xml:space="preserve">
</t>
    </r>
  </si>
  <si>
    <t>(Número de Unidades Económicas Pecuarias con incentivos económicos otorgados para capitalización productiva pecuaria /Número total de Unidades Económicas Pecuarias con dictamen positivo para capitalización productiva pecuaria)*100</t>
  </si>
  <si>
    <t>C C3 Incentivos económicos otorgados para la adquisición de activos que permitan un cambio tecnológico sustantivo en la actividad ganadera</t>
  </si>
  <si>
    <r>
      <t>C3 Porcentaje de personas físicas y morales con incentivos económicos entregados para Investigación, Innovación y Desarrollo Tecnológico Pecuario.</t>
    </r>
    <r>
      <rPr>
        <i/>
        <sz val="10"/>
        <color indexed="30"/>
        <rFont val="Soberana Sans"/>
      </rPr>
      <t xml:space="preserve">
</t>
    </r>
  </si>
  <si>
    <t>(Número de personas físicas y morales con incentivos económicos otorgados para Investigación, Innovación y Desarrollo Tecnológico  Pecuario/ Número total de personas físicas y morales con dictamen positivo en Investigación, Innovación y Desarrollo Tecnológico  Pecuario) *100</t>
  </si>
  <si>
    <t>D C4. Incentivos otorgados en las unidades de producción pecuaria para incrementar la productividad de las especies pecuarias.</t>
  </si>
  <si>
    <r>
      <t>C4.2 Porcentaje de Unidades de Producción Pecuaria apoyadas con servicios técnicos.</t>
    </r>
    <r>
      <rPr>
        <i/>
        <sz val="10"/>
        <color indexed="30"/>
        <rFont val="Soberana Sans"/>
      </rPr>
      <t xml:space="preserve">
</t>
    </r>
  </si>
  <si>
    <t>(Número de Unidades de Producción Pecuarias del PROGAN Productivo apoyadas con servicios técnicos/Número total de Unidades de Producción Pecuarias del PROGAN Productivo programadas para recibir servicios técnicos)*100</t>
  </si>
  <si>
    <r>
      <t>C4.1 Porcentaje de Unidades de Producción Pecuaria con incentivos económicos otorgados para incrementar la productividad de las especies pecuarias.</t>
    </r>
    <r>
      <rPr>
        <i/>
        <sz val="10"/>
        <color indexed="30"/>
        <rFont val="Soberana Sans"/>
      </rPr>
      <t xml:space="preserve">
</t>
    </r>
  </si>
  <si>
    <t>(Número de UPP del PROGAN Productivo con incentivos económicos otorgados/Número total de UPP del PROGAN Productivo)*100</t>
  </si>
  <si>
    <t>E C2 Incentivos otorgados a las Unidades Económicas Pecuarias para incrementar su productividad a través de incentivos a la postproducción pecuaria, recría pecuaria, reproducción y material genético pecuario, manejo de ganado, ganado alimentario y sistemas producto pecuarios.</t>
  </si>
  <si>
    <r>
      <t>C2. Porcentaje de Unidades Económicas Pecuarias con incentivos económicos otorgados para Estrategias Integrales para la cadena productiva pecuaria.</t>
    </r>
    <r>
      <rPr>
        <i/>
        <sz val="10"/>
        <color indexed="30"/>
        <rFont val="Soberana Sans"/>
      </rPr>
      <t xml:space="preserve">
</t>
    </r>
  </si>
  <si>
    <t>(Número de Unidades Económicas Pecuarias con incentivos económicos otorgados en Estrategias Integrales para la cadena productiva pecuaria./Número total de Unidades Económicas Pecuarias con dictamen positivo en Estrategias Integrales para la cadena productiva pecuaria.)*100</t>
  </si>
  <si>
    <t>A 1 A5.C5 Dictamen de solicitudes para el otorgamiento de incentivos para Sustentabilidad Pecuaria</t>
  </si>
  <si>
    <r>
      <t>A5.C5 Porcentaje de solicitudes dictaminadas positivas en apoyo a la sustentabilidad pecuaria.</t>
    </r>
    <r>
      <rPr>
        <i/>
        <sz val="10"/>
        <color indexed="30"/>
        <rFont val="Soberana Sans"/>
      </rPr>
      <t xml:space="preserve">
</t>
    </r>
  </si>
  <si>
    <t>(Número de solicitudes dictaminadas positivas en Sustentabilidad Pecuaria/Número total de solicitudes recibidas en Sustentabilidad Pecuaria)*100</t>
  </si>
  <si>
    <t>C 2 A4.C4 Dictamen de solicitudes del PROGAN Productivo para el otorgamiento de incentivos económicos.</t>
  </si>
  <si>
    <r>
      <t>A1.C4 Porcentaje de solicitudes dictaminadas positivas en el PROGAN Productivo.</t>
    </r>
    <r>
      <rPr>
        <i/>
        <sz val="10"/>
        <color indexed="30"/>
        <rFont val="Soberana Sans"/>
      </rPr>
      <t xml:space="preserve">
</t>
    </r>
  </si>
  <si>
    <t>(Número de solicitudes dictaminadas positivas en PROGAN Productivo/Número total de solicitudes elegibles para pago en PROGAN Productivo) *100</t>
  </si>
  <si>
    <t>C 3 A3.C3 Dictamen de solicitudes para el otorgamiento de incentivos económicos para Investigación, Innovación y Desarrollo Tecnológico Pecuario</t>
  </si>
  <si>
    <r>
      <t>A3.C3 Porcentaje de solicitudes dictaminadas positivas para Investigación, Innovación y Desarrollo Tecnológico  Pecuario.</t>
    </r>
    <r>
      <rPr>
        <i/>
        <sz val="10"/>
        <color indexed="30"/>
        <rFont val="Soberana Sans"/>
      </rPr>
      <t xml:space="preserve">
</t>
    </r>
  </si>
  <si>
    <t>(Número de solicitudes dictaminadas positivas para Investigación, Innovación y Desarrollo Tecnológico  Pecuario. /Número total de solicitudes para Investigación, Innovación y Desarrollo Tecnológico  Pecuario recibidas)*100</t>
  </si>
  <si>
    <t>D 4 A1.C1 Dictamen de solicitudes para el otorgamiento de incentivos económicos para capitalización productiva pecuaria</t>
  </si>
  <si>
    <r>
      <t>A1.C1 Porcentaje de solicitudes dictaminadas positivas para Capitalización productiva pecuaria.</t>
    </r>
    <r>
      <rPr>
        <i/>
        <sz val="10"/>
        <color indexed="30"/>
        <rFont val="Soberana Sans"/>
      </rPr>
      <t xml:space="preserve">
</t>
    </r>
  </si>
  <si>
    <t>(Número de solicitudes dictaminadas positivas para Capitalización productiva pecuaria/Número total de solicitudes de Capitalización productiva pecuaria recibidas)*100</t>
  </si>
  <si>
    <t>E 5 A2.C2 Dictamen de solicitudes para el otorgamiento de incentivos económicos para estrategias integrales para la cadena productiva.</t>
  </si>
  <si>
    <r>
      <t>A2.C2 Porcentaje de solicitudes dictaminadas positivas en Estrategias Integrales para la cadena productiva pecuaria.</t>
    </r>
    <r>
      <rPr>
        <i/>
        <sz val="10"/>
        <color indexed="30"/>
        <rFont val="Soberana Sans"/>
      </rPr>
      <t xml:space="preserve">
</t>
    </r>
  </si>
  <si>
    <t>(Número de solicitudes dictaminadas positivas en Estrategias Integrales para la cadena productiva pecuaria. /Número total de solicitudes en Estrategias Integrales para la cadena productiva pecuaria. recibidas)*100</t>
  </si>
  <si>
    <r>
      <t xml:space="preserve">P.1. Índice de productividad de la población ocupada en el Subsector Agroalimentario Ganadero.
</t>
    </r>
    <r>
      <rPr>
        <sz val="10"/>
        <rFont val="Soberana Sans"/>
        <family val="2"/>
      </rPr>
      <t xml:space="preserve"> Causa : El indicador es un proxy, para ello se utilizaron cifras preliminares de acuerdo a la Encuesta sobre las Expectativas de los Especialistas de Economía del Sector Privado: Diciembre de 2018, así como cifras preliminares al tercer trimestre de 2018 con lo cual se realizó la estimación del cuarto trimestre con datos de la Encuesta Nacional de Ocupación y Empleo ENOE Micro datos.         Se observa un mínimo crecimiento del índice del PIB Ganadero y un mayor crecimiento en el índice de ocupación. Esto impacta en el crecimiento de la meta ya que hay menor producto entre un mayor número de personas ocupadas en el subsector pecuario. Efecto: A corto plazo será difícil recuperar la productividad del sector debido a que los ciclos biológicos son largos. Otros Motivos:</t>
    </r>
  </si>
  <si>
    <r>
      <t xml:space="preserve">C5 Porcentaje de Unidades Económicas  Pecuarias con incentivos económicos para sustentabilidad pecuaria.  
</t>
    </r>
    <r>
      <rPr>
        <sz val="10"/>
        <rFont val="Soberana Sans"/>
        <family val="2"/>
      </rPr>
      <t xml:space="preserve"> Causa : Se mantuvo la estrategia ya que el cambio de la meta en términos relativos es mínimo (0.96%), aunque con una menor disponibilidad presupuestal, por lo que en términos absolutos se movieron las cifras (número de Unidades Económicas Pecuarias apoyadas y con dictamen positivo) en función de los ajustes presupuestales que sufrió el programa durante el ejercicio fiscal.    La meta acumulada incluye en el numerador 315 solicitudes del 2017 pagadas con recursos del ejercicio 2018 (23.79 MDP). Asimismo, el denominador incluye 315 solicitudes dictaminadas positivas y autorizadas en el 2017, y 254 dictaminadas positivas y autorizadas en el 2018. Estas cifras preliminares incluyen datos del SURI proporcionados por las Delegaciones, y cifras preliminares de cierre de FIRA. Efecto: A consecuencia del pago con presupuesto 2018 de las solicitudes dictaminadas positivas y autorizadas en 2017, se disminuye el presupuesto disponible para otorgar los incentivos económicos a solicitudes dictaminadas positivas y autorizadas en 2018. Otros Motivos:</t>
    </r>
  </si>
  <si>
    <r>
      <t xml:space="preserve">C1 Porcentaje de Unidades Económicas Pecuarias con incentivos económicos otorgados para capitalización productiva pecuaria.
</t>
    </r>
    <r>
      <rPr>
        <sz val="10"/>
        <rFont val="Soberana Sans"/>
        <family val="2"/>
      </rPr>
      <t xml:space="preserve"> Causa : Aunque las cifras del indicador disminuyeron en términos absolutos (número de Unidades Económicas Pecuarias apoyadas y con dictamen positivo), en términos operativos se hicieron adecuaciones conforme a los ajustes presupuestales que sufrió el programa durante el ejercicio fiscal.    La meta acumulada incluye en el numerador 3,724 solicitudes del 2017 pagadas con recursos del ejercicio 2018 (448.98 MDP). Asimismo, el denominador incluye 3,724 solicitudes dictaminadas positivas y autorizadas en el 2017, y 7,191 dictaminadas positivas y autorizadas en el 2018. Estas cifras preliminares incluyen datos del SURI proporcionados por las Delegaciones, y cifras preliminares de cierre de FIRA. Efecto: A consecuencia del pago con presupuesto 2018 de las solicitudes dictaminadas positivas y autorizadas en 2017, se disminuye el presupuesto disponible para otorgar los incentivos económicos a solicitudes dictaminadas positivas y autorizadas en 2018. Otros Motivos:</t>
    </r>
  </si>
  <si>
    <r>
      <t xml:space="preserve">C3 Porcentaje de personas físicas y morales con incentivos económicos entregados para Investigación, Innovación y Desarrollo Tecnológico Pecuario.
</t>
    </r>
    <r>
      <rPr>
        <sz val="10"/>
        <rFont val="Soberana Sans"/>
        <family val="2"/>
      </rPr>
      <t xml:space="preserve"> Causa : Debido a situaciones relacionadas con la programación y presupuesto del componente, se enfocaron los recursos para privilegiar componentes como Capitalización Productiva Pecuaria y Estrategias Integrales para la Cadena Productiva, dadas las restricciones presupuestales.    Estas cifras preliminares incluyen datos del SURI proporcionados por las Delegaciones, y cifras preliminares de cierre de FIRA. Efecto: Un menor impacto en el cambio tecnológico sustantivo de la actividad ganadera derivado de una menor transferencia de tecnología en Unidades Económicas Pecuarias. Otros Motivos:</t>
    </r>
  </si>
  <si>
    <r>
      <t xml:space="preserve">C4.2 Porcentaje de Unidades de Producción Pecuaria apoyadas con servicios técnicos.
</t>
    </r>
    <r>
      <rPr>
        <sz val="10"/>
        <rFont val="Soberana Sans"/>
        <family val="2"/>
      </rPr>
      <t xml:space="preserve"> Causa : Comportamiento de la meta conforme a lo programado. Efecto: Comportamiento de la meta conforme a lo programado. Otros Motivos:</t>
    </r>
  </si>
  <si>
    <r>
      <t xml:space="preserve">C4.1 Porcentaje de Unidades de Producción Pecuaria con incentivos económicos otorgados para incrementar la productividad de las especies pecuarias.
</t>
    </r>
    <r>
      <rPr>
        <sz val="10"/>
        <rFont val="Soberana Sans"/>
        <family val="2"/>
      </rPr>
      <t xml:space="preserve"> Causa : Debido a los ajustes presupuestales la meta quedó  1.47% por debajo de lo programado. Efecto: La variación de la meta a la baja es mínima por lo que no se cuantifican efectos, sobre el cumplimiento de la meta. Otros Motivos:</t>
    </r>
  </si>
  <si>
    <r>
      <t xml:space="preserve">C2. Porcentaje de Unidades Económicas Pecuarias con incentivos económicos otorgados para Estrategias Integrales para la cadena productiva pecuaria.
</t>
    </r>
    <r>
      <rPr>
        <sz val="10"/>
        <rFont val="Soberana Sans"/>
        <family val="2"/>
      </rPr>
      <t xml:space="preserve"> Causa : Se registró un mayor número de Unidades Económicas Pecuarias apoyadas y con dictamen positivo, debido principalmente a que los conceptos de apoyo resultaron de mayor interés por parte de los productores solicitantes, tales como material genético y gastos asociados como la certificación de buenas prácticas y de calidad.    La meta acumulada incluye en el numerador 2,128 solicitudes del 2017 pagadas con recursos del ejercicio 2018 (82.24 MDP). Asimismo, el denominador incluye 2,128 solicitudes dictaminadas positivas y autorizadas en el 2017, y 3,052 dictaminadas positivas y autorizadas en el 2018. Estas cifras preliminares incluyen datos del SURI proporcionados por las Delegaciones, y cifras preliminares de cierre de FIRA. Efecto: Positivo ya que un mayor número de Unidades Económicas Pecuarias cuenta con apoyos para el mejoramiento de la genética de sus semovientes, así como la certificación de la calidad de sus productos y la aplicación de buenas prácticas. Otros Motivos:</t>
    </r>
  </si>
  <si>
    <r>
      <t xml:space="preserve">A5.C5 Porcentaje de solicitudes dictaminadas positivas en apoyo a la sustentabilidad pecuaria.
</t>
    </r>
    <r>
      <rPr>
        <sz val="10"/>
        <rFont val="Soberana Sans"/>
        <family val="2"/>
      </rPr>
      <t xml:space="preserve"> Causa : La aportación del gobierno federal es una parte proporcional con respecto al valor total del proyecto, por lo que resulta en un menor interés de parte de los productores para solicitar el apoyo en el componente. Efecto: Un menor número de solicitudes con dictamen positivo reduce la presión de gasto, no obstante, a consecuencia del pago con presupuesto 2018 de las solicitudes dictaminadas positivas y autorizadas en 2017, se ejerce una carga en el componente que no permitió una mayor cobertura de pagos para solicitudes 2018. Otros Motivos:</t>
    </r>
  </si>
  <si>
    <r>
      <t xml:space="preserve">A1.C4 Porcentaje de solicitudes dictaminadas positivas en el PROGAN Productivo.
</t>
    </r>
    <r>
      <rPr>
        <sz val="10"/>
        <rFont val="Soberana Sans"/>
        <family val="2"/>
      </rPr>
      <t xml:space="preserve"> Causa : Comportamiento de la meta conforme a lo programado, con una minima variación de .04% Efecto: Comportamiento de la meta conforme a lo programado. Otros Motivos:</t>
    </r>
  </si>
  <si>
    <r>
      <t xml:space="preserve">A3.C3 Porcentaje de solicitudes dictaminadas positivas para Investigación, Innovación y Desarrollo Tecnológico  Pecuario.
</t>
    </r>
    <r>
      <rPr>
        <sz val="10"/>
        <rFont val="Soberana Sans"/>
        <family val="2"/>
      </rPr>
      <t xml:space="preserve"> Causa : Debido a situaciones relacionadas con la programación y presupuesto del componente, se enfocaron los recursos para privilegiar componentes como Capitalización Productiva Pecuaria y Estrategias Integrales para la Cadena Productiva, dadas las restricciones presupuestales. Efecto: Un menor número de solicitudes con dictamen positivo reduce la presión de gasto, no obstante, a consecuencia del pago con presupuesto 2018 de las solicitudes dictaminadas positivas y autorizadas en 2017, se ejerce una carga en el componente que no permitió una mayor cobertura de pagos para solicitudes 2018. Otros Motivos:</t>
    </r>
  </si>
  <si>
    <r>
      <t xml:space="preserve">A1.C1 Porcentaje de solicitudes dictaminadas positivas para Capitalización productiva pecuaria.
</t>
    </r>
    <r>
      <rPr>
        <sz val="10"/>
        <rFont val="Soberana Sans"/>
        <family val="2"/>
      </rPr>
      <t xml:space="preserve"> Causa : El índice de productividad de la población ocupada en el Subsector Ganadero al cierre preliminar del ejercicio fiscal 2018, refleja un menor crecimiento en la actividad pecuaria lo cual disminuye el interés de los productores por solicitar el apoyo de adquisición de activos productivos, ya que las características del apoyo requieren de su aportación al 65% del valor de la solicitud. Efecto: Un menor número de solicitudes con dictamen positivo reduce la presión de gasto, no obstante, a consecuencia del pago con presupuesto 2018 de las solicitudes dictaminadas positivas y autorizadas en 2017, se ejerce una carga en el componente que no permitió una mayor cobertura de pagos para solicitudes 2018. Otros Motivos:</t>
    </r>
  </si>
  <si>
    <r>
      <t xml:space="preserve">A2.C2 Porcentaje de solicitudes dictaminadas positivas en Estrategias Integrales para la cadena productiva pecuaria.
</t>
    </r>
    <r>
      <rPr>
        <sz val="10"/>
        <rFont val="Soberana Sans"/>
        <family val="2"/>
      </rPr>
      <t xml:space="preserve"> Causa : Disminución del interés de los productores por solicitar el apoyo, en menor proporción si se compara con el comportamiento de otros componentes. Esto debido a que se trata de incentivos estratégicos de impacto en la productividad a través de la recría pecuaria, reproducción y material genético de los semovientes en las Unidades Económicas Pecuarias, así como la certificación de procesos y productos. Efecto: Un menor número de solicitudes con dictamen positivo reduce la presión de gasto, no obstante, a consecuencia del pago con presupuesto 2018 de las solicitudes dictaminadas positivas y autorizadas en 2017, se ejerce una carga en el componente que no permitió una mayor cobertura de pagos para solicitudes 2018. Otros Motivos:</t>
    </r>
  </si>
  <si>
    <t>S261</t>
  </si>
  <si>
    <t>Programa de Fomento a la Productividad Pesquera y Acuícola</t>
  </si>
  <si>
    <t>I00-Comisión Nacional de Acuacultura y Pesca</t>
  </si>
  <si>
    <t>3 - Acuacultura, Pesca y Caza</t>
  </si>
  <si>
    <t>8 - Acuacultura y Pesca</t>
  </si>
  <si>
    <t>Contribuir a impulsar la productividad en el sector agroalimentario mediante inversión en capital físico, humano y tecnológico que garantice la seguridad alimentaria. mediante el incremento de producción pesquera y acuícola</t>
  </si>
  <si>
    <r>
      <t>Tasa de crecimiento del valor de la producción pesquera y acuícola</t>
    </r>
    <r>
      <rPr>
        <i/>
        <sz val="10"/>
        <color indexed="30"/>
        <rFont val="Soberana Sans"/>
      </rPr>
      <t xml:space="preserve">
</t>
    </r>
  </si>
  <si>
    <t>((Valor de la producción pesquera y acuícola en el año t1 - Valor de la producción pesquera y acuícola en el año t0) / Valor de la producción pesquera y acuícola en el año t0)*100</t>
  </si>
  <si>
    <t>Unidades económicas pesqueras y acuícolas incentivadas incrementan la producción pesquera y acuícola.</t>
  </si>
  <si>
    <r>
      <t>Tasa de crecimiento de la producción de las unidades pesqueras y acuícolas incentivadas.</t>
    </r>
    <r>
      <rPr>
        <i/>
        <sz val="10"/>
        <color indexed="30"/>
        <rFont val="Soberana Sans"/>
      </rPr>
      <t xml:space="preserve">
</t>
    </r>
  </si>
  <si>
    <t>((Valor de la producción de las unidades pesqueras y acuícolas incentivadas del año t1 - Valor de la producción de las unidades pesqueras y acuícolas incentivadas del año t0) / Valor de la producción de las unidades pesqueras y acuícolas incentivadas del año t0)*100</t>
  </si>
  <si>
    <t>A C5. Incentivos para unidades económicas dedicadas a la producción, conservación, manejo y aprovechamiento de recursos genéticos de interes comercial, entregados.</t>
  </si>
  <si>
    <r>
      <t>C5.1 Porcentaje de proyectos apoyados para la conservación, manejo y aprovechamiento de recursos genéticos en materia de acuacultura.</t>
    </r>
    <r>
      <rPr>
        <i/>
        <sz val="10"/>
        <color indexed="30"/>
        <rFont val="Soberana Sans"/>
      </rPr>
      <t xml:space="preserve">
</t>
    </r>
  </si>
  <si>
    <t>(Número de proyectos apoyados para la conservación, manejo y aprovechamiento de recursos genéticos /Número total de proyectos con dictamen positivo) * 100</t>
  </si>
  <si>
    <t>B C2. Incentivos para ordenamiento pesquero y acuícola que contribuyan al aprovechamiento sustentable de los recursos, destinados.</t>
  </si>
  <si>
    <r>
      <t>C2.2 Porcentaje de disminución del esfuerzo pesquero en pesquerías aprovechadas al máximo sustentable.</t>
    </r>
    <r>
      <rPr>
        <i/>
        <sz val="10"/>
        <color indexed="30"/>
        <rFont val="Soberana Sans"/>
      </rPr>
      <t xml:space="preserve">
</t>
    </r>
  </si>
  <si>
    <t>(Embarcaciones retiradas voluntariamente en el año t1 / Embarcaiones con título para pesca en el año t0) *100</t>
  </si>
  <si>
    <r>
      <t>C2.4 Porcentaje de días de veda cubiertos con acciones de vigilancia realizadas en colaboración con el sector productivo, con respecto al año anterior.</t>
    </r>
    <r>
      <rPr>
        <i/>
        <sz val="10"/>
        <color indexed="30"/>
        <rFont val="Soberana Sans"/>
      </rPr>
      <t xml:space="preserve">
</t>
    </r>
  </si>
  <si>
    <t>(Días de veda atendidas con acciones de vigilancia implementadas por estado en el año tn/total de días de los periodos de veda por estado en el año tn-1)*100</t>
  </si>
  <si>
    <r>
      <t>C2.1 Porcentaje de la producción obtenida de pesquerías específicas a través de medidas de manejo que contribuyan a mantener o incrementar los niveles de la producción pesquera de manera sustentable.</t>
    </r>
    <r>
      <rPr>
        <i/>
        <sz val="10"/>
        <color indexed="30"/>
        <rFont val="Soberana Sans"/>
      </rPr>
      <t xml:space="preserve">
</t>
    </r>
  </si>
  <si>
    <t>(Producción obtenida de pesquerías específicas a través de medidas de manejo que contribuyan a mantener o incrementar los niveles de la producción pesquera de manera sustentable / Total de la producción pesquera nacional)*100</t>
  </si>
  <si>
    <r>
      <t>C2.3 Porcentaje de Unidades de Producción Acuícola registradas a través de los Proyectos de Ordenamiento Acuícola.</t>
    </r>
    <r>
      <rPr>
        <i/>
        <sz val="10"/>
        <color indexed="30"/>
        <rFont val="Soberana Sans"/>
      </rPr>
      <t xml:space="preserve">
</t>
    </r>
  </si>
  <si>
    <t>(Número de unidades de producción acuícola registradas a través de los proyectos de ordenamiento acuícola/ Número total de unidades de producción acuícola) * 100</t>
  </si>
  <si>
    <t>C C3. Incentivos para unidades económicas que desarrollen proyectos de acuacultura rural, acuacultura comercial, acuacultura en aguas interiores, maricultura y embalses y adquisición de insumos biológicos, entregados.</t>
  </si>
  <si>
    <r>
      <t>C3.1 Porcentaje de unidades económicas incentivadas que contribuyen al desarrollo de la acuacultura.</t>
    </r>
    <r>
      <rPr>
        <i/>
        <sz val="10"/>
        <color indexed="30"/>
        <rFont val="Soberana Sans"/>
      </rPr>
      <t xml:space="preserve">
</t>
    </r>
  </si>
  <si>
    <t>(Número de unidades económicas acuícolas incentivadas que contribuyen al desarrollo de la acuacultura / Número total de unidades económicas acuicolas programadas a apoyar)*100</t>
  </si>
  <si>
    <t>D C4. Incentivos a productores pesqueros y acuícolas para su integración productiva, comercial y promoción del consumo de pescados y mariscos, destinados.</t>
  </si>
  <si>
    <r>
      <t>C4.3 Porcentaje de personas que consumen pescados y mariscos de 1-3 veces por mes.</t>
    </r>
    <r>
      <rPr>
        <i/>
        <sz val="10"/>
        <color indexed="30"/>
        <rFont val="Soberana Sans"/>
      </rPr>
      <t xml:space="preserve">
</t>
    </r>
  </si>
  <si>
    <t>(Número de personas que consumen  de 1-3 veces por mes pescados y mariscos/ Total de habitantes en México)*100</t>
  </si>
  <si>
    <r>
      <t>C4.1 Porcentaje de proyectos apoyados para la Transformación y Comercialización de Productos Pesqueros y Acuícolas</t>
    </r>
    <r>
      <rPr>
        <i/>
        <sz val="10"/>
        <color indexed="30"/>
        <rFont val="Soberana Sans"/>
      </rPr>
      <t xml:space="preserve">
</t>
    </r>
  </si>
  <si>
    <t>(Número de proyectos apoyados/Número de proyectos programados a apoyar)*100</t>
  </si>
  <si>
    <r>
      <t>C4.2 Porcentaje de comités sistema producto pesqueros y acuícola apoyados</t>
    </r>
    <r>
      <rPr>
        <i/>
        <sz val="10"/>
        <color indexed="30"/>
        <rFont val="Soberana Sans"/>
      </rPr>
      <t xml:space="preserve">
</t>
    </r>
  </si>
  <si>
    <t>(Número de comités sistemas producto apoyados/Número de comités sistema productivo instalados)*100</t>
  </si>
  <si>
    <t>E C1. Incentivos para incrementar la capitalización de las unidades económicas pesqueras y acuícolas, entregados.</t>
  </si>
  <si>
    <r>
      <t>C1.2 Porcentaje de unidades económicas pesqueras y acuícolas con incentivos otorgados para obras y estudios.</t>
    </r>
    <r>
      <rPr>
        <i/>
        <sz val="10"/>
        <color indexed="30"/>
        <rFont val="Soberana Sans"/>
      </rPr>
      <t xml:space="preserve">
</t>
    </r>
  </si>
  <si>
    <t>(Número de unidades económicas pesqueras y acuícolas con incentivos otorgados para obras y estudios/Número total de unidades económicas pesqueras y acuícolas programadas)*100</t>
  </si>
  <si>
    <r>
      <t>C1.1 Porcentaje de unidades económicas pesqueras con incentivos otorgados para la modernización de embarcaciones mayores y menores.</t>
    </r>
    <r>
      <rPr>
        <i/>
        <sz val="10"/>
        <color indexed="30"/>
        <rFont val="Soberana Sans"/>
      </rPr>
      <t xml:space="preserve">
</t>
    </r>
  </si>
  <si>
    <t>(Número de unidades económicas pesqueras con incentivos otorgados para la modernización de embarcaciones mayores y menores/Número de unidades económicas pesqueras programadas a apoyar)*100</t>
  </si>
  <si>
    <r>
      <t>C1.4 Porcentaje de unidades económicas pesqueras y acuícolas que reciben incentivos directos para mejorar sus procesos productivos</t>
    </r>
    <r>
      <rPr>
        <i/>
        <sz val="10"/>
        <color indexed="30"/>
        <rFont val="Soberana Sans"/>
      </rPr>
      <t xml:space="preserve">
</t>
    </r>
  </si>
  <si>
    <t xml:space="preserve">(Número de unidades económicas pesqueras y acuícolas que recibieron incentivos en el año t / Número de unidades económicas pesqueras y acuícolas con solicitudes registradas en el año t)*100   </t>
  </si>
  <si>
    <r>
      <t>C1.3 Porcentaje de unidades económicas apoyadas para la adquisición de diesel marino y gasolina ribereña.</t>
    </r>
    <r>
      <rPr>
        <i/>
        <sz val="10"/>
        <color indexed="30"/>
        <rFont val="Soberana Sans"/>
      </rPr>
      <t xml:space="preserve">
</t>
    </r>
  </si>
  <si>
    <t>(Número de unidades económicas apoyadas para la adquisición de diesel marino y gasolina ribereña  /número de unidades económicas programadas a apoyar para la adquisición de diesel marino y gasolina ribereña)*100</t>
  </si>
  <si>
    <r>
      <t>C1.5 Porcentaje de personas vinculadas al sector pesquero y acuícola apoyadas por el incentivo de fortalecimiento de capacidades.</t>
    </r>
    <r>
      <rPr>
        <i/>
        <sz val="10"/>
        <color indexed="30"/>
        <rFont val="Soberana Sans"/>
      </rPr>
      <t xml:space="preserve">
</t>
    </r>
  </si>
  <si>
    <t>(Número de personas vinculadas al sector  pesquero y acuícola apoyadas/Número de personas vinculados al sector pesquero y acuícola programadas)*100</t>
  </si>
  <si>
    <t>A 1 A13.C5.1 Dictaminación de solicitudes de apoyo para la conservación, manejo y aprovechamiento de recursos genéticos en materia de acuacultura.</t>
  </si>
  <si>
    <r>
      <t>A13 - C5.1 Porcentaje de solicitudes dictaminadas para la conservación, manejo y aprovechamiento de recursos genéticos en materia de acuacultura.</t>
    </r>
    <r>
      <rPr>
        <i/>
        <sz val="10"/>
        <color indexed="30"/>
        <rFont val="Soberana Sans"/>
      </rPr>
      <t xml:space="preserve">
</t>
    </r>
  </si>
  <si>
    <t>(Número de solicitudes de apoyo dictaminadas/Número total de solicitudes recibidas)*100</t>
  </si>
  <si>
    <t>B 2 A7.C2.2 Dictaminación de solicitudes de apoyo para el retiro de embarcaciones</t>
  </si>
  <si>
    <r>
      <t>A7 - C2.2 Porcentaje de solicitudes de apoyo dictaminadas para el retiro de embarcaciones</t>
    </r>
    <r>
      <rPr>
        <i/>
        <sz val="10"/>
        <color indexed="30"/>
        <rFont val="Soberana Sans"/>
      </rPr>
      <t xml:space="preserve">
</t>
    </r>
  </si>
  <si>
    <t>(Solicitudes de apoyo dictaminadas para el retiro de embarcaciones / Número de solicitudes de apoyo recibidas) *100</t>
  </si>
  <si>
    <t>B 3 A8.C2.3 Elaboración de proyectos que contribuyen al ordenamiento acuícola.</t>
  </si>
  <si>
    <r>
      <t>A8 - C2.3 Porcentaje de proyectos que contribuyen al ordenamiento acuícola.</t>
    </r>
    <r>
      <rPr>
        <i/>
        <sz val="10"/>
        <color indexed="30"/>
        <rFont val="Soberana Sans"/>
      </rPr>
      <t xml:space="preserve">
</t>
    </r>
  </si>
  <si>
    <t>(Número de proyectos que contribuyen al ordenamiento acuícola/Número de proyectos de ordenamiento acuícola programados)*100</t>
  </si>
  <si>
    <t>B 4 A6.C2.1 Elaboración de proyectos que contribuyen al ordenamiento pesquero y/o Instrumentos de política publica para el aprovechamiento sustentable de los recursos pesqueros.</t>
  </si>
  <si>
    <r>
      <t>A6 - C2.1 Porcentaje de proyectos desarrollados que contribuyen en materia de ordenación pesquera.</t>
    </r>
    <r>
      <rPr>
        <i/>
        <sz val="10"/>
        <color indexed="30"/>
        <rFont val="Soberana Sans"/>
      </rPr>
      <t xml:space="preserve">
</t>
    </r>
  </si>
  <si>
    <t>(Número de proyectos desarrollados en materia de ordenamiento pesquero / número de proyectos de ordenamiento pesquero programados)*100</t>
  </si>
  <si>
    <t>B 5 A9.C2.4 Implementación de acciones de vigilancia para fortalecer el cumplimiento y observancia normativa</t>
  </si>
  <si>
    <r>
      <t>A9 - C2.4 Porcentaje de acciones de vigilancia implementadas para fortalecer el cumplimiento y observancia normativa.</t>
    </r>
    <r>
      <rPr>
        <i/>
        <sz val="10"/>
        <color indexed="30"/>
        <rFont val="Soberana Sans"/>
      </rPr>
      <t xml:space="preserve">
</t>
    </r>
  </si>
  <si>
    <t>(Acciones de vigilancia implementadas para fortalecer el cumplimiento y observancia normativa/total de acciones por implementar)*100</t>
  </si>
  <si>
    <t>C 6 A10.C3.1 Dictaminación de solicitudes de apoyo para el desarrollo de la acuacultura.</t>
  </si>
  <si>
    <r>
      <t>A10 - C3.1 Porcentaje de solicitudes dictaminadas  de acuerdo a Lineamientos.</t>
    </r>
    <r>
      <rPr>
        <i/>
        <sz val="10"/>
        <color indexed="30"/>
        <rFont val="Soberana Sans"/>
      </rPr>
      <t xml:space="preserve">
</t>
    </r>
  </si>
  <si>
    <t>(Número de solicitudes de apoyo dictaminadas/ Número total de solicitudes recibidas)* 100</t>
  </si>
  <si>
    <t>D 7 A12.C4.3 Elaboración de Estudios de consumo.</t>
  </si>
  <si>
    <r>
      <t>A12 - C4.3 Porcentajes de estudios realizados para conocer la frecuencia de consumo de productos acuícolas y pesqueros</t>
    </r>
    <r>
      <rPr>
        <i/>
        <sz val="10"/>
        <color indexed="30"/>
        <rFont val="Soberana Sans"/>
      </rPr>
      <t xml:space="preserve">
</t>
    </r>
  </si>
  <si>
    <t>(Número de estudios realizados para conocer la frecuencia de consumo de productos acuícolas y pesqueros / total de estudios programados)*100</t>
  </si>
  <si>
    <t>D 8 A11.C4.1/C4.2 Dictaminación de programas anuales de trabajo.</t>
  </si>
  <si>
    <r>
      <t>A11 - C4.1/C4.2 Porcentaje de programas de trabajo dictaminados</t>
    </r>
    <r>
      <rPr>
        <i/>
        <sz val="10"/>
        <color indexed="30"/>
        <rFont val="Soberana Sans"/>
      </rPr>
      <t xml:space="preserve">
</t>
    </r>
  </si>
  <si>
    <t>(Número de programas de trabajo dictaminados/ Número de programas de trabajo programados a dictaminar)*100</t>
  </si>
  <si>
    <t>E 9 A4.C1.4 Elaboración de cursos de capacitación a los pescadores y acuacultores</t>
  </si>
  <si>
    <r>
      <t>A4 - C1.4 Porcentaje de cursos de capacitación impartidos a los pescadores y acuacultores.</t>
    </r>
    <r>
      <rPr>
        <i/>
        <sz val="10"/>
        <color indexed="30"/>
        <rFont val="Soberana Sans"/>
      </rPr>
      <t xml:space="preserve">
</t>
    </r>
  </si>
  <si>
    <t>(Número de cursos de capacitación impartidos en el año t / Número de cursos de capacitación programados en el año t)*100</t>
  </si>
  <si>
    <t>E 10 A3.C1.3 Elaboración de calculo de las cuotas energéticas de diésel marino y gasolina ribereña.</t>
  </si>
  <si>
    <r>
      <t>A3 - C1.3 Porcentaje de cuotas calculadas para la adquisición de diesel marino y gasolina ribereña</t>
    </r>
    <r>
      <rPr>
        <i/>
        <sz val="10"/>
        <color indexed="30"/>
        <rFont val="Soberana Sans"/>
      </rPr>
      <t xml:space="preserve">
</t>
    </r>
  </si>
  <si>
    <t>(Número de cuotas calculadas de diesel marino y gasolina ribereña/Número de cuotas programadas a calcular de diesel marino y gasolina ribereña)*100</t>
  </si>
  <si>
    <t>E 11 A1.C1.1 Sustitución de equipos</t>
  </si>
  <si>
    <r>
      <t>A1 - C1.1 Porcentaje de equipos sustituidos pagados</t>
    </r>
    <r>
      <rPr>
        <i/>
        <sz val="10"/>
        <color indexed="30"/>
        <rFont val="Soberana Sans"/>
      </rPr>
      <t xml:space="preserve">
</t>
    </r>
  </si>
  <si>
    <t>(Número de equipos sustituidos/Número total de equipos sustituidos programados)*100</t>
  </si>
  <si>
    <t>E 12 A2-C1.2 Suscripción de instrumentos jurídicos efectuados para la ejecución de obras y estudios y modernización de embarcaciones mayores.</t>
  </si>
  <si>
    <r>
      <t>A2 - C1.1/ C1.2 Porcentaje de instrumentos jurídicos suscritos para la ejecución de obras y estudios y modernización de embarcaciones mayores.</t>
    </r>
    <r>
      <rPr>
        <i/>
        <sz val="10"/>
        <color indexed="30"/>
        <rFont val="Soberana Sans"/>
      </rPr>
      <t xml:space="preserve">
</t>
    </r>
  </si>
  <si>
    <t>(Número de instrumentos jurídicos suscritos / Número de instrumentos jurídicos programados) * 100</t>
  </si>
  <si>
    <t>E 13 A5.C1.5 Dictamen de solicitudes de apoyo para fortalecimiento de capacidades</t>
  </si>
  <si>
    <r>
      <t>A5-C1.5 Porcentaje de solicitudes dictaminadas para el incentivo de fortalecimiento de capacidades.</t>
    </r>
    <r>
      <rPr>
        <i/>
        <sz val="10"/>
        <color indexed="30"/>
        <rFont val="Soberana Sans"/>
      </rPr>
      <t xml:space="preserve">
</t>
    </r>
  </si>
  <si>
    <t>(Número de solicitudes dictaminadas apoyadas/Número de solicitudes dictaminadas positivas) *100</t>
  </si>
  <si>
    <r>
      <t xml:space="preserve">Tasa de crecimiento del valor de la producción pesquera y acuícola
</t>
    </r>
    <r>
      <rPr>
        <sz val="10"/>
        <rFont val="Soberana Sans"/>
        <family val="2"/>
      </rPr>
      <t xml:space="preserve"> Causa : Aumento del volumen de la producción, particularmente de especies consideradas de alto valor comercial, tales como: camarón y atún. Así también, el incremento en las capturas de pelágicos menores. Efecto: Los productos pesqueros y acuícolas adquieren mayor valor en el mercado, lo que incide de manera positiva en la economía de dicho sector. Otros Motivos:</t>
    </r>
  </si>
  <si>
    <r>
      <t xml:space="preserve">Tasa de crecimiento de la producción de las unidades pesqueras y acuícolas incentivadas.
</t>
    </r>
    <r>
      <rPr>
        <sz val="10"/>
        <rFont val="Soberana Sans"/>
        <family val="2"/>
      </rPr>
      <t xml:space="preserve"> Causa : Cifras preliminares Efecto: Actualmente se encuentra en etapa de procesamiento los datos relativos a la producción pesquera y acuícola nacional, por lo cual la cifra es preliminar. Otros Motivos:</t>
    </r>
  </si>
  <si>
    <r>
      <t xml:space="preserve">C5.1 Porcentaje de proyectos apoyados para la conservación, manejo y aprovechamiento de recursos genéticos en materia de acuacultura.
</t>
    </r>
    <r>
      <rPr>
        <sz val="10"/>
        <rFont val="Soberana Sans"/>
        <family val="2"/>
      </rPr>
      <t xml:space="preserve"> Causa : La Instancia Ejecutora (INAPESCA) se ha negado a informar a esta Unidad Responsable (CONAPESCA) el avance en cuanto al número de proyectos apoyados por este Subcomponente de Apoyo, toda vez que los recursos económicos fueron depositados por la SAGARPA directamente a la Instancia Ejecutora y ésta no ha capturado en el sistema informático de seguimiento del subcomponente más información que la correspondiente a 5 proyectos apoyados Efecto: La correcta operación del subcomponente de apoyo se ve afectada por la falta de comunicación de avances de parte de la Instancia ejecutora hacia la Unidad responsable , lo que puede involucrar una probable subestimación del número de proyectos apoyados Otros Motivos:</t>
    </r>
  </si>
  <si>
    <r>
      <t xml:space="preserve">C2.2 Porcentaje de disminución del esfuerzo pesquero en pesquerías aprovechadas al máximo sustentable.
</t>
    </r>
    <r>
      <rPr>
        <sz val="10"/>
        <rFont val="Soberana Sans"/>
        <family val="2"/>
      </rPr>
      <t xml:space="preserve"> Causa : Derivado a que este incentivo es de carácter voluntario, no se recibieron solicitudes de apoyo para el retiro voluntario de embarcaciones mayores escameras. Efecto: Derivado a que este incentivo es de carácter voluntario, no se recibieron solicitudes de apoyo para el retiro voluntario de embarcaciones mayores escameras. Otros Motivos:</t>
    </r>
  </si>
  <si>
    <r>
      <t xml:space="preserve">C2.4 Porcentaje de días de veda cubiertos con acciones de vigilancia realizadas en colaboración con el sector productivo, con respecto al año anterior.
</t>
    </r>
    <r>
      <rPr>
        <sz val="10"/>
        <rFont val="Soberana Sans"/>
        <family val="2"/>
      </rPr>
      <t xml:space="preserve"> Causa : La concertación de 5 proyectos no programados, en aras de la ejecución de acciones de inspección y vigilancia.(1 BC, 1 Nayarit, 2 Sinaloa y 1 Yucatán) derivó en un incremento en el porcentaje de días de veda cubiertos con acciones de vigilancia realizadas en colaboración con el sector productivo. Efecto: El efecto es positivo toda vez que se dio atención a 125 días de veda más a los programados originalmente. Otros Motivos:</t>
    </r>
  </si>
  <si>
    <r>
      <t xml:space="preserve">C2.1 Porcentaje de la producción obtenida de pesquerías específicas a través de medidas de manejo que contribuyan a mantener o incrementar los niveles de la producción pesquera de manera sustentable.
</t>
    </r>
    <r>
      <rPr>
        <sz val="10"/>
        <rFont val="Soberana Sans"/>
        <family val="2"/>
      </rPr>
      <t xml:space="preserve"> Causa : El presupuesto otorgado al subcomponente fue mayor que el otorgado incialmente, por lo tanto se cubrieron más necesidades de ordenación y regulación a nivel nacional de lo proyectado por el sector pesquero. Efecto: La extracción de recursos pesqueros provenientes de pesquerias que de alguna manera se apoyaron con acciones en materia de ordenación fueron aprovechadas a niveles que permitieron la sustentabilidad. Otros Motivos:</t>
    </r>
  </si>
  <si>
    <r>
      <t xml:space="preserve">C2.3 Porcentaje de Unidades de Producción Acuícola registradas a través de los Proyectos de Ordenamiento Acuícola.
</t>
    </r>
    <r>
      <rPr>
        <sz val="10"/>
        <rFont val="Soberana Sans"/>
        <family val="2"/>
      </rPr>
      <t xml:space="preserve"> Causa : Se cumplió con la meta programada. Efecto: Se cumplió con la meta programada. Otros Motivos:</t>
    </r>
  </si>
  <si>
    <r>
      <t xml:space="preserve">C3.1 Porcentaje de unidades económicas incentivadas que contribuyen al desarrollo de la acuacultura.
</t>
    </r>
    <r>
      <rPr>
        <sz val="10"/>
        <rFont val="Soberana Sans"/>
        <family val="2"/>
      </rPr>
      <t xml:space="preserve"> Causa : La meta se incrementó derivado de una mayor demanda de apoyos por parte del sector. Efecto: El impacto es positivo derivado del incremento de proyectos elaborados para fortalecer el desarrollo de la acuacultura. Otros Motivos:</t>
    </r>
  </si>
  <si>
    <r>
      <t xml:space="preserve">C4.3 Porcentaje de personas que consumen pescados y mariscos de 1-3 veces por mes.
</t>
    </r>
    <r>
      <rPr>
        <sz val="10"/>
        <rFont val="Soberana Sans"/>
        <family val="2"/>
      </rPr>
      <t xml:space="preserve"> Causa : Debido a la insuficiencia presupuestal no se ejecutó el estudio programado.  Por tal motivo, no se llevo a cabo la estadística programada y no se obtuvo resultados de cifras de el numero de personas que consumen pescados y mariscos a nivel nacional.   Efecto: No se cuenta con información actualizada del consumo de pescados y mariscos Otros Motivos:</t>
    </r>
  </si>
  <si>
    <r>
      <t xml:space="preserve">C4.1 Porcentaje de proyectos apoyados para la Transformación y Comercialización de Productos Pesqueros y Acuícolas
</t>
    </r>
    <r>
      <rPr>
        <sz val="10"/>
        <rFont val="Soberana Sans"/>
        <family val="2"/>
      </rPr>
      <t xml:space="preserve"> Causa : Derivado de la alta demanda del sector para acceder al apoyo, se realizó una mayor asignación de recursos. Efecto: Se apoyaron más proyectos orientados a que los productores tengan mayor oportunidad de generar valor agregado, a través de la transformación de productos pesqueros y acuícolas. Otros Motivos:</t>
    </r>
  </si>
  <si>
    <r>
      <t xml:space="preserve">C4.2 Porcentaje de comités sistema producto pesqueros y acuícola apoyados
</t>
    </r>
    <r>
      <rPr>
        <sz val="10"/>
        <rFont val="Soberana Sans"/>
        <family val="2"/>
      </rPr>
      <t xml:space="preserve"> Causa : Se cumplió con la meta programada. Efecto: Se cumplió con la meta programada. Otros Motivos:</t>
    </r>
  </si>
  <si>
    <r>
      <t xml:space="preserve">C1.2 Porcentaje de unidades económicas pesqueras y acuícolas con incentivos otorgados para obras y estudios.
</t>
    </r>
    <r>
      <rPr>
        <sz val="10"/>
        <rFont val="Soberana Sans"/>
        <family val="2"/>
      </rPr>
      <t xml:space="preserve"> Causa : Se cumplió con la meta programada. Efecto: Se cumplió con la meta programada. Otros Motivos:</t>
    </r>
  </si>
  <si>
    <r>
      <t xml:space="preserve">C1.1 Porcentaje de unidades económicas pesqueras con incentivos otorgados para la modernización de embarcaciones mayores y menores.
</t>
    </r>
    <r>
      <rPr>
        <sz val="10"/>
        <rFont val="Soberana Sans"/>
        <family val="2"/>
      </rPr>
      <t xml:space="preserve"> Causa : Al segundo semestre del ejercicio 2018, en el marco del subcomponente de Modernización de Embarcaciones Menores, así como embarcaciones mayores, se realizaron adecuaciones que redujeron el presupuesto programado para el apoyo de las unidades económicas. Efecto: Se reduce el apoyo orientado a las unidades económicas, especificamente para la modernización de embarcaciones menores y mayores. Otros Motivos:</t>
    </r>
  </si>
  <si>
    <r>
      <t xml:space="preserve">C1.4 Porcentaje de unidades económicas pesqueras y acuícolas que reciben incentivos directos para mejorar sus procesos productivos
</t>
    </r>
    <r>
      <rPr>
        <sz val="10"/>
        <rFont val="Soberana Sans"/>
        <family val="2"/>
      </rPr>
      <t xml:space="preserve"> Causa : La variación en la meta programada es debido al incremento de presupuesto autorizado en el tercer trimestre del ejercicio fiscal. Efecto: Se logró beneficiar a 33,838 pescadores ligados a 3,517 Unidades Económicas Pesqueras, orientadas a mejorar sus procesos productivos. Otros Motivos:</t>
    </r>
  </si>
  <si>
    <r>
      <t xml:space="preserve">C1.3 Porcentaje de unidades económicas apoyadas para la adquisición de diesel marino y gasolina ribereña.
</t>
    </r>
    <r>
      <rPr>
        <sz val="10"/>
        <rFont val="Soberana Sans"/>
        <family val="2"/>
      </rPr>
      <t xml:space="preserve"> Causa : No obstante se realizó de manera oportuna el proceso de reinscripción de las unidades económicas,  un número considerable no cumplieron con los criterios o requisitos establecidos en las Reglas de Operación, por lo que no fueron susceptibles para permanecer dentro del padrón de beneficiarios. Efecto: Reducción de unidades económicas pesqueras y acuícolas con apoyo para acceder a una cuota energética a precios competitivos. Otros Motivos:</t>
    </r>
  </si>
  <si>
    <r>
      <t xml:space="preserve">C1.5 Porcentaje de personas vinculadas al sector pesquero y acuícola apoyadas por el incentivo de fortalecimiento de capacidades.
</t>
    </r>
    <r>
      <rPr>
        <sz val="10"/>
        <rFont val="Soberana Sans"/>
        <family val="2"/>
      </rPr>
      <t xml:space="preserve"> Causa : Se cumplió con la meta programada. Efecto: Se cumplió con la meta programada. Otros Motivos:</t>
    </r>
  </si>
  <si>
    <r>
      <t xml:space="preserve">A13 - C5.1 Porcentaje de solicitudes dictaminadas para la conservación, manejo y aprovechamiento de recursos genéticos en materia de acuacultura.
</t>
    </r>
    <r>
      <rPr>
        <sz val="10"/>
        <rFont val="Soberana Sans"/>
        <family val="2"/>
      </rPr>
      <t xml:space="preserve"> Causa : Se cumplió con la meta programada. Efecto: Se cumplió con la meta programada. Otros Motivos:</t>
    </r>
  </si>
  <si>
    <r>
      <t xml:space="preserve">A7 - C2.2 Porcentaje de solicitudes de apoyo dictaminadas para el retiro de embarcaciones
</t>
    </r>
    <r>
      <rPr>
        <sz val="10"/>
        <rFont val="Soberana Sans"/>
        <family val="2"/>
      </rPr>
      <t xml:space="preserve"> Causa : Derivado a que este incentivo es de carácter voluntario, no se recibieron solicitudes de apoyo para el retiro voluntario de embarcaciones mayores escameras. Efecto: Derivado a que este incentivo es de carácter voluntario, no se recibieron solicitudes de apoyo para el retiro voluntario de embarcaciones mayores escameras. Otros Motivos:</t>
    </r>
  </si>
  <si>
    <r>
      <t xml:space="preserve">A8 - C2.3 Porcentaje de proyectos que contribuyen al ordenamiento acuícola.
</t>
    </r>
    <r>
      <rPr>
        <sz val="10"/>
        <rFont val="Soberana Sans"/>
        <family val="2"/>
      </rPr>
      <t xml:space="preserve"> Causa : Se cumplió con la meta programada. Efecto: Se cumplió con la meta programada. Otros Motivos:</t>
    </r>
  </si>
  <si>
    <r>
      <t xml:space="preserve">A6 - C2.1 Porcentaje de proyectos desarrollados que contribuyen en materia de ordenación pesquera.
</t>
    </r>
    <r>
      <rPr>
        <sz val="10"/>
        <rFont val="Soberana Sans"/>
        <family val="2"/>
      </rPr>
      <t xml:space="preserve"> Causa :  Al cierre del ejercicio fiscal, se realizaron 12 proyectos de ordenamiento pesquero de 17 que fueron validados,  superando la meta por un 20% derivado de la alta demanda del sector. Efecto: Mayor atención al sector, a través de acciones orientadas al ordenamiento pesquero. Otros Motivos:</t>
    </r>
  </si>
  <si>
    <r>
      <t xml:space="preserve">A9 - C2.4 Porcentaje de acciones de vigilancia implementadas para fortalecer el cumplimiento y observancia normativa.
</t>
    </r>
    <r>
      <rPr>
        <sz val="10"/>
        <rFont val="Soberana Sans"/>
        <family val="2"/>
      </rPr>
      <t xml:space="preserve"> Causa : La disposición del sector productivo en participar en acciones de prevención en el estado de Michoacan y Nayarit, así como el cuidado de la veda de caracol, camarón y pepino de mar en Yucatán y el cierre de veda de camarón en el estado de Sinaloa.  Efecto: La concertación de 5 proyectos no programados, en aras de la ejecución de acciones de inspección y vigilancia.(1 BC, 1 Nayarit, 2 Sinaloa y 1 Yucatán)  Otros Motivos:</t>
    </r>
  </si>
  <si>
    <r>
      <t xml:space="preserve">A10 - C3.1 Porcentaje de solicitudes dictaminadas  de acuerdo a Lineamientos.
</t>
    </r>
    <r>
      <rPr>
        <sz val="10"/>
        <rFont val="Soberana Sans"/>
        <family val="2"/>
      </rPr>
      <t xml:space="preserve"> Causa : Se cumplió con la meta programada. Efecto: Se cumplió con la meta programada. Otros Motivos:</t>
    </r>
  </si>
  <si>
    <r>
      <t xml:space="preserve">A12 - C4.3 Porcentajes de estudios realizados para conocer la frecuencia de consumo de productos acuícolas y pesqueros
</t>
    </r>
    <r>
      <rPr>
        <sz val="10"/>
        <rFont val="Soberana Sans"/>
        <family val="2"/>
      </rPr>
      <t xml:space="preserve"> Causa : Debido a la insuficiencia presupuestal no se ejecutó el estudio programado.  Por tal motivo, no se llevo a cabo la estadística programada y no se obtuvo resultados de cifras de el numero de personas que consumen pescados y mariscos a nivel nacional. Efecto: No se cuenta con información actualizada del consumo de pescados y mariscos. Otros Motivos:</t>
    </r>
  </si>
  <si>
    <r>
      <t xml:space="preserve">A11 - C4.1/C4.2 Porcentaje de programas de trabajo dictaminados
</t>
    </r>
    <r>
      <rPr>
        <sz val="10"/>
        <rFont val="Soberana Sans"/>
        <family val="2"/>
      </rPr>
      <t xml:space="preserve"> Causa : Se cumplió con la meta programada. Toda vez que el total de programas de trabajo programados fue dictaminado. Efecto: Se cumplió con la meta programada. Otros Motivos:</t>
    </r>
  </si>
  <si>
    <r>
      <t xml:space="preserve">A4 - C1.4 Porcentaje de cursos de capacitación impartidos a los pescadores y acuacultores.
</t>
    </r>
    <r>
      <rPr>
        <sz val="10"/>
        <rFont val="Soberana Sans"/>
        <family val="2"/>
      </rPr>
      <t xml:space="preserve"> Causa : La variación en la meta programada fue debido al presupuesto adicional autorizado al subcomponente en el tercer trimestre del ejercicio fiscal. Efecto: Se incrementó el número de talleres de capacitación para atender a los pescadores adicionales, los cuales al acreditar el curso, acceden al beneficio del apoyo. Otros Motivos:</t>
    </r>
  </si>
  <si>
    <r>
      <t xml:space="preserve">A3 - C1.3 Porcentaje de cuotas calculadas para la adquisición de diesel marino y gasolina ribereña
</t>
    </r>
    <r>
      <rPr>
        <sz val="10"/>
        <rFont val="Soberana Sans"/>
        <family val="2"/>
      </rPr>
      <t xml:space="preserve"> Causa : No obstante se realizó de manera oportuna el proceso de reinscripción de las unidades económicas,  un número considerable no cumplieron con los criterios o requisitos establecidos en las Reglas de Operación, por lo que no fueron susceptibles para permanecer dentro del padrón de beneficiarios. Efecto: Reducción de unidades económicas pesqueras y acuícolas con apoyo para acceder a una cuota energética a precios competitivos. Otros Motivos:</t>
    </r>
  </si>
  <si>
    <r>
      <t xml:space="preserve">A1 - C1.1 Porcentaje de equipos sustituidos pagados
</t>
    </r>
    <r>
      <rPr>
        <sz val="10"/>
        <rFont val="Soberana Sans"/>
        <family val="2"/>
      </rPr>
      <t xml:space="preserve"> Causa : Se logró superar la meta establecida de 2,000 equipos sustituidos, toda vez que cada unidad económica (cooperativas o permisionarios) puede considerar en sus permisos varias embarcaciones con sus motores, lo que permite lograr la sustitución de más de un equipo por unidad económica.  Efecto: Se apoya la modernización de la principal herramienta de trabajo del sector social de la pesca en México. Otros Motivos:</t>
    </r>
  </si>
  <si>
    <r>
      <t xml:space="preserve">A2 - C1.1/ C1.2 Porcentaje de instrumentos jurídicos suscritos para la ejecución de obras y estudios y modernización de embarcaciones mayores.
</t>
    </r>
    <r>
      <rPr>
        <sz val="10"/>
        <rFont val="Soberana Sans"/>
        <family val="2"/>
      </rPr>
      <t xml:space="preserve"> Causa : Se cumplió con la meta programada. Efecto: Se cumplió con la meta programada. Otros Motivos:</t>
    </r>
  </si>
  <si>
    <r>
      <t xml:space="preserve">A5-C1.5 Porcentaje de solicitudes dictaminadas para el incentivo de fortalecimiento de capacidades.
</t>
    </r>
    <r>
      <rPr>
        <sz val="10"/>
        <rFont val="Soberana Sans"/>
        <family val="2"/>
      </rPr>
      <t xml:space="preserve"> Causa : Se cumplió con la meta programada. Efecto: Se cumplió con la meta programada. Otros Motivos:</t>
    </r>
  </si>
  <si>
    <t>S262</t>
  </si>
  <si>
    <t>Programa de Apoyos a la Comercialización</t>
  </si>
  <si>
    <t>F00-Agencia de Servicios a la Comercialización y Desarrollo de Mercados Agropecuarios</t>
  </si>
  <si>
    <t>Contribuir a promover mayor certidumbre en la actividad agroalimentaria mediante mecanismos de administración de riesgos. mediante incentivos a la comercialización, promoción comercial y fomento a las exportaciones de productos agropecuarios y pesqueros.</t>
  </si>
  <si>
    <r>
      <t xml:space="preserve">F.2 Variación del ingreso bruto de los productores agrícolas con incentivos a la Comercialización de cosechas, proveniente de sus actividades económicas.    </t>
    </r>
    <r>
      <rPr>
        <i/>
        <sz val="10"/>
        <color indexed="30"/>
        <rFont val="Soberana Sans"/>
      </rPr>
      <t xml:space="preserve">
</t>
    </r>
  </si>
  <si>
    <t xml:space="preserve">((Ingreso bruto de los productores agrícolas con Incentivos a la Comercialización de cosechas / Ingreso bruto de los productores agrícolas sin apoyos)-1) *100    </t>
  </si>
  <si>
    <r>
      <t xml:space="preserve">F.2.1 Tasa de variación de ventas derivadas de los incentivos a la Promoción Comercial y Fomento a las Exportaciones    </t>
    </r>
    <r>
      <rPr>
        <i/>
        <sz val="10"/>
        <color indexed="30"/>
        <rFont val="Soberana Sans"/>
      </rPr>
      <t xml:space="preserve">
</t>
    </r>
  </si>
  <si>
    <t xml:space="preserve">((monto promedio de ventas declaradas por los beneficiarios derivado de la participación a través del Componente de Promoción Comercial y Fomento a las Exportaciones en el año tn /monto promedio de ventas declaradas por los beneficiarios derivado de la participación a través del Componente de Promoción Comercial y Fomento a las Exportaciones en el año tn-1)-1)*100    </t>
  </si>
  <si>
    <r>
      <t>Volumen de Producción con Incentivos a la Comercialización de cosechas con respecto al total de la producción elegible.</t>
    </r>
    <r>
      <rPr>
        <i/>
        <sz val="10"/>
        <color indexed="30"/>
        <rFont val="Soberana Sans"/>
      </rPr>
      <t xml:space="preserve">
</t>
    </r>
  </si>
  <si>
    <t xml:space="preserve">(Sumatoria total del volumen de productos elegibles con Incentivos a la Comercialización de cosechas / Total de volumen producido de cultivos elegibles) * 100    </t>
  </si>
  <si>
    <t>producción con cobertura/producción comercializable elegible total  La producción elegible se refiere a los siguientes cultivos: maíz, sorgo, trigo, algodón y soya, sujeta de ser comercializada</t>
  </si>
  <si>
    <t>Productores agropecuarios, acuícolas, pesqueros y agroindustriales mejoran sus condiciones de comercialización en mercados nacionales e internacionales.</t>
  </si>
  <si>
    <r>
      <t xml:space="preserve">Porcentaje de productores agrícolas que mejoran sus condiciones de comercialización con respecto de la población objetivo.     </t>
    </r>
    <r>
      <rPr>
        <i/>
        <sz val="10"/>
        <color indexed="30"/>
        <rFont val="Soberana Sans"/>
      </rPr>
      <t xml:space="preserve">
</t>
    </r>
  </si>
  <si>
    <t xml:space="preserve">(Productores agrícolas que mejoran sus condiciones de comercialización por el Componente Incentivos a la Comercialización / Población Objetivo del Componente Incentivos a la Comercialización)*100          </t>
  </si>
  <si>
    <r>
      <t>Porcentaje de beneficiarios que logran diversificar mercados</t>
    </r>
    <r>
      <rPr>
        <i/>
        <sz val="10"/>
        <color indexed="30"/>
        <rFont val="Soberana Sans"/>
      </rPr>
      <t xml:space="preserve">
</t>
    </r>
  </si>
  <si>
    <t xml:space="preserve">(Número de beneficiarios encuestados que reportan diversificación o ingreso a nuevos mercados en la Evaluación de participación anual / Número total de beneficiarios encuestados con la Evaluación de participación anual)*100    </t>
  </si>
  <si>
    <t>A Incentivos a la Comercialización, entregados a los productores y/o compradores de productos agropecuarios.</t>
  </si>
  <si>
    <r>
      <t>C.1.2 Porcentaje del volumen de productos elegibles con apoyos para administración de riesgos de precios incorporadas a la Agricultura por Contrato con respecto al total producido.</t>
    </r>
    <r>
      <rPr>
        <i/>
        <sz val="10"/>
        <color indexed="30"/>
        <rFont val="Soberana Sans"/>
      </rPr>
      <t xml:space="preserve">
</t>
    </r>
  </si>
  <si>
    <t>(Sumatoria del volumen de productos elegibles con incentivos para administración de riesgos de precios incorporadas a la Agricultura por Contrato / Total de volumen producido de productos elegibles maíz, sorgo, soya y trigo))*100</t>
  </si>
  <si>
    <r>
      <t xml:space="preserve">C.1.3 Porcentaje del volumen de productos elegibles con incentivos complementarios al ingreso objetivo    </t>
    </r>
    <r>
      <rPr>
        <i/>
        <sz val="10"/>
        <color indexed="30"/>
        <rFont val="Soberana Sans"/>
      </rPr>
      <t xml:space="preserve">
</t>
    </r>
  </si>
  <si>
    <t xml:space="preserve">(Sumatoria del volumen de productos elegibles con incentivos complementarios al ingreso objetivo / Total de volumen con incentivos para administración de riesgos de precios)*100.    </t>
  </si>
  <si>
    <r>
      <t xml:space="preserve">C.1.4 Porcentaje del volumen de productos elegibles con incentivos emergentes a la comercialización (por ciclo agrícola y producto) con respecto al total producido.   </t>
    </r>
    <r>
      <rPr>
        <i/>
        <sz val="10"/>
        <color indexed="30"/>
        <rFont val="Soberana Sans"/>
      </rPr>
      <t xml:space="preserve">
</t>
    </r>
  </si>
  <si>
    <t>(Sumatoria del volumen de productos elegibles con incentivos emergentes a la comercialización por ciclo agrícola y producto/ Total de volumen producido de productos elegibles por ciclo agrícola y producto) * 100</t>
  </si>
  <si>
    <r>
      <t>C.1.1 Porcentaje del volumen de productos elegibles (algodón y café) con apoyos para administración de riesgos de precios no incorporadas a la Agricultura por Contrato con respecto al total producido.</t>
    </r>
    <r>
      <rPr>
        <i/>
        <sz val="10"/>
        <color indexed="30"/>
        <rFont val="Soberana Sans"/>
      </rPr>
      <t xml:space="preserve">
</t>
    </r>
  </si>
  <si>
    <t>(Sumatoria del volumen de productos elegibles (algodón y café) con incentivos para administración de riesgos de precios no incorporadas a la  Agricultura por Contrato/ Sumatoria de volúmenes producidos de algodón y café por ciclo agrícola )*100</t>
  </si>
  <si>
    <r>
      <t xml:space="preserve"> C.1.5 Porcentaje de capacidad instalada mejorada mediante proyectos de infraestructura comercial con respecto a la Capacidad instalada.</t>
    </r>
    <r>
      <rPr>
        <i/>
        <sz val="10"/>
        <color indexed="30"/>
        <rFont val="Soberana Sans"/>
      </rPr>
      <t xml:space="preserve">
</t>
    </r>
  </si>
  <si>
    <t>(Capacidad instalada mejorada mediante proyectos de infraestructura comercial / Total de capacidad instalada de acuerdo a la línea base en las zonas prioritarias) * 100</t>
  </si>
  <si>
    <t>B Incentivos otorgados a productores del sector agroalimentario y pesquero para proyectos de promoción comercial; eventos y misiones comerciales, desarrollo de capacidades y vinculaciones de comercio directo</t>
  </si>
  <si>
    <r>
      <t xml:space="preserve">C.2.1.1 Porcentaje de productores que logran la certificación o recertificación de calidad, sanidad o inocuidad    </t>
    </r>
    <r>
      <rPr>
        <i/>
        <sz val="10"/>
        <color indexed="30"/>
        <rFont val="Soberana Sans"/>
      </rPr>
      <t xml:space="preserve">
</t>
    </r>
  </si>
  <si>
    <t xml:space="preserve">(Número de productores que logran la certificación o recertificación /Número total de productores que inciaron el proceso para la certificación o recertificación) * 100    </t>
  </si>
  <si>
    <r>
      <t xml:space="preserve">C.2.2.1 Porcentaje de los beneficiarios que logran enlaces comerciales     </t>
    </r>
    <r>
      <rPr>
        <i/>
        <sz val="10"/>
        <color indexed="30"/>
        <rFont val="Soberana Sans"/>
      </rPr>
      <t xml:space="preserve">
</t>
    </r>
  </si>
  <si>
    <t xml:space="preserve">(Número total de beneficiarios que reportan enlaces comerciales / Número total de beneficiarios participantes en Eventos Comerciales Nacionales e Internacionales) * 100    </t>
  </si>
  <si>
    <t>A 1 A.1.4 Dictaminación favorable efectuada a las solicitudes para acceder a los incentivos a la Comercialización.</t>
  </si>
  <si>
    <r>
      <t>A.1.4 Porcentaje de solicitudes dictaminadas para acceder a los incentivos a la comercialización</t>
    </r>
    <r>
      <rPr>
        <i/>
        <sz val="10"/>
        <color indexed="30"/>
        <rFont val="Soberana Sans"/>
      </rPr>
      <t xml:space="preserve">
</t>
    </r>
  </si>
  <si>
    <t xml:space="preserve">(Número total de solicitudes dictaminadas/ Número total de solicitudes recibidas)*100.     </t>
  </si>
  <si>
    <t>A 2 A.1.5 Registro de beneficiarios que recibieron el pago de Incentivos a la Comercialización en el plazo establecido en la normatividad.</t>
  </si>
  <si>
    <r>
      <t xml:space="preserve">A.1.5 Porcentaje de beneficiarios que recibieron el pago en el plazo establecido en la normatividad con respecto al total de productores que solicitaron el incentivo.      </t>
    </r>
    <r>
      <rPr>
        <i/>
        <sz val="10"/>
        <color indexed="30"/>
        <rFont val="Soberana Sans"/>
      </rPr>
      <t xml:space="preserve">
</t>
    </r>
  </si>
  <si>
    <t xml:space="preserve">(Numero de beneficiarios con el pago recibido en el plazo establecido en la normatividad  / Numero total de solicitantes) * 100 </t>
  </si>
  <si>
    <t>A 3 A.1.1 Registro del volumen de productos agropecuarios en Agricultura por Contrato</t>
  </si>
  <si>
    <r>
      <t>A.1.1 Porcentaje del volumen registrado en el esquema de agricultura por contrato con respecto al total producido.</t>
    </r>
    <r>
      <rPr>
        <i/>
        <sz val="10"/>
        <color indexed="30"/>
        <rFont val="Soberana Sans"/>
      </rPr>
      <t xml:space="preserve">
</t>
    </r>
  </si>
  <si>
    <t>(Sumatoria del volumen de productos elegibles registrado en agricultura por contrato / Total de volumen producido de productos elegibles)*100.</t>
  </si>
  <si>
    <t>A 4 A.1.3 Dictaminación favorable efectuada a las solicitudes recibidas para el acceso a los incentivos para la administración de riesgos de precios no incorporadas a la Agricultura por Contrato</t>
  </si>
  <si>
    <r>
      <t>A.1.3 Porcentaje de las solicitudes dictaminadas favorablemente para acceder a los incentivos para administración de riesgos de precios no incorporadas a la Agrocultura por Contrato con respecto al total de solicitudes recibidas.</t>
    </r>
    <r>
      <rPr>
        <i/>
        <sz val="10"/>
        <color indexed="30"/>
        <rFont val="Soberana Sans"/>
      </rPr>
      <t xml:space="preserve">
</t>
    </r>
  </si>
  <si>
    <t>(Número total de solicitudes dictaminadas favorablemente para acceder a los incentivos para administración de riesgos de precios no incorporadas a la Agricultura por Contrato / Número total de solicitudes sin agricultura por contrato recibidas)*100</t>
  </si>
  <si>
    <t>A 5 A.1.2 Dictaminación favorable efectuada a las solicitudes recibidas para el acceso a los incentivos para la administración de riesgos de precios incorporadas a la Agricultura por Contrato</t>
  </si>
  <si>
    <r>
      <t xml:space="preserve">A.1.2 Porcentaje de las solicitudes dictaminadas favorablemente para acceder a los apoyos para administración de riesgos de precios incorporadas a la Agricultura por Contrato con respecto al total de solicitudes recibidas.    </t>
    </r>
    <r>
      <rPr>
        <i/>
        <sz val="10"/>
        <color indexed="30"/>
        <rFont val="Soberana Sans"/>
      </rPr>
      <t xml:space="preserve">
</t>
    </r>
  </si>
  <si>
    <t xml:space="preserve">(Número total de solicitudes dictaminadas favorablemente para acceder a los incentivos para administración de riesgos de precios incorporadas a la Agricultura por Contrato / Número total de solicitudes incorporadas a la Agricultura por Contrato recibidas)*100    </t>
  </si>
  <si>
    <t>B 6 A.2.1.1 Evaluación de proyectos</t>
  </si>
  <si>
    <r>
      <t>A.2.1.1 Porcentaje de proyectos apoyados</t>
    </r>
    <r>
      <rPr>
        <i/>
        <sz val="10"/>
        <color indexed="30"/>
        <rFont val="Soberana Sans"/>
      </rPr>
      <t xml:space="preserve">
</t>
    </r>
  </si>
  <si>
    <t>(Número de proyectos apoyados / Número total de proyectos ingresados) * 100</t>
  </si>
  <si>
    <t>B 7 A.2.2.1 Medir el porcentaje de las empresas participantes del sector agroalimentario y pesquero que logran establecer enlaces comerciales en Eventos Comerciales Nacionales e Internacionales.</t>
  </si>
  <si>
    <r>
      <t xml:space="preserve">A.2.2.1 Porcentaje de solicitudes apoyadas en eventos comerciales nacionales e internacionales  </t>
    </r>
    <r>
      <rPr>
        <i/>
        <sz val="10"/>
        <color indexed="30"/>
        <rFont val="Soberana Sans"/>
      </rPr>
      <t xml:space="preserve">
</t>
    </r>
  </si>
  <si>
    <t xml:space="preserve">(Número de solicitudes apoyadas en eventos comerciales / Número total de solicitudes recibidas) * 100    </t>
  </si>
  <si>
    <t>B 8 A.2.1.2 Ingreso de solicitudes por parte de los productores que recibieron asesoría</t>
  </si>
  <si>
    <r>
      <t xml:space="preserve">A.2.1.2 Porcentaje de productores que ingresan solicitud derivado de la asesoría     </t>
    </r>
    <r>
      <rPr>
        <i/>
        <sz val="10"/>
        <color indexed="30"/>
        <rFont val="Soberana Sans"/>
      </rPr>
      <t xml:space="preserve">
</t>
    </r>
  </si>
  <si>
    <t xml:space="preserve">(Número de productores que ingresan solicitud derivado de la asesoría  / Número de productores asesorados) * 100    </t>
  </si>
  <si>
    <t>B 9 A.2.2.2 Dictaminación de solicitudes</t>
  </si>
  <si>
    <r>
      <t xml:space="preserve">A.2.2.2 Porcentaje de beneficiarios satisfechos con el servicio proporcionado   </t>
    </r>
    <r>
      <rPr>
        <i/>
        <sz val="10"/>
        <color indexed="30"/>
        <rFont val="Soberana Sans"/>
      </rPr>
      <t xml:space="preserve">
</t>
    </r>
  </si>
  <si>
    <t>(Número de beneficiarios satisfechos / Número total de beneficiarios)*100</t>
  </si>
  <si>
    <r>
      <t xml:space="preserve">F.2 Variación del ingreso bruto de los productores agrícolas con incentivos a la Comercialización de cosechas, proveniente de sus actividades económicas.    
</t>
    </r>
    <r>
      <rPr>
        <sz val="10"/>
        <rFont val="Soberana Sans"/>
        <family val="2"/>
      </rPr>
      <t xml:space="preserve"> Causa : Se obtuvo un avance del 34% respecto a la meta fijada, lo anterior debido a que el Componente de Incentivos a la Comercialización sufrió un recorte presupuestal del orden del 40.2% sobre su asignación original. Efecto: A pesar del recorte presupuestal, se logró el desplazamiento de cosechas excedentarias protegiendo y aumentando el ingreso de los productores en un 3.12% gracias a la intervención del Estado. Otros Motivos:</t>
    </r>
  </si>
  <si>
    <r>
      <t xml:space="preserve">F.2.1 Tasa de variación de ventas derivadas de los incentivos a la Promoción Comercial y Fomento a las Exportaciones    
</t>
    </r>
    <r>
      <rPr>
        <sz val="10"/>
        <rFont val="Soberana Sans"/>
        <family val="2"/>
      </rPr>
      <t xml:space="preserve"> Causa : Se cumplió la meta en un 133.88%, lo anterior a que hubo un mayor interés por parte de compradores de productos del sector agroalimentario y que se ve reflejado en las ventas indicadas en la evaluación realizada por los beneficiarios del Componente Promoción Comercial y Fomento a las Exportaciones. Efecto: Es positivo ya que los incentivos del Componente Promoción Comercial y Fomento a las Exportaciones coadyuvan a que los productores agroalimentarios puedan generar ventas. Otros Motivos:</t>
    </r>
  </si>
  <si>
    <r>
      <t xml:space="preserve">Volumen de Producción con Incentivos a la Comercialización de cosechas con respecto al total de la producción elegible.
</t>
    </r>
    <r>
      <rPr>
        <sz val="10"/>
        <rFont val="Soberana Sans"/>
        <family val="2"/>
      </rPr>
      <t xml:space="preserve"> Causa : Se obtuvo un cumplimiento del 125% con respecto a la planeación original, debido a que en los meses de noviembre y diciembre del ejercicio 2018, existieron reintegros de recursos y fueron empleados para pagar un mayor número de solicitudes de los Incentivos a la Comercialización.    Efecto: El efecto fue  positivo ya que se logró apoyar  un mayor volumen en beneficio de los participantes de los Incentivos a la Comercialización, logrando con ello proteger su ingreso. Otros Motivos:</t>
    </r>
  </si>
  <si>
    <r>
      <t xml:space="preserve">Volumen de producción con cobertura de riesgos de mercado del total de la producción comercializable elegible
</t>
    </r>
    <r>
      <rPr>
        <sz val="10"/>
        <rFont val="Soberana Sans"/>
        <family val="2"/>
      </rPr>
      <t>Sin Información,Sin Justificación</t>
    </r>
  </si>
  <si>
    <r>
      <t xml:space="preserve">Porcentaje de productores agrícolas que mejoran sus condiciones de comercialización con respecto de la población objetivo.     
</t>
    </r>
    <r>
      <rPr>
        <sz val="10"/>
        <rFont val="Soberana Sans"/>
        <family val="2"/>
      </rPr>
      <t xml:space="preserve"> Causa : Se obtuvo un cumplimiento del 108.7% sobre la meta anual, debido a que en los meses de noviembre y diciembre del ejercicio 2018, existieron reintegros de recursos y fueron empleados para pagar un mayor número de solicitudes de los Incentivos Emergentes  a la Comercialización razón por la cual se incrementó el número de productores beneficiados con respecto a la proyección. Efecto: El efecto fue  positivo ya que se logró beneficiar un mayor número de  productores agrícolas  logrando con ello proteger su  ingreso. Otros Motivos:</t>
    </r>
  </si>
  <si>
    <r>
      <t xml:space="preserve">Porcentaje de beneficiarios que logran diversificar mercados
</t>
    </r>
    <r>
      <rPr>
        <sz val="10"/>
        <rFont val="Soberana Sans"/>
        <family val="2"/>
      </rPr>
      <t xml:space="preserve"> Causa : La cifra estimada preliminar fue de un 91.58% de la meta programada, lo anterior a que no todos los beneficiarios señalaron haber diversificado mercados en  la evaluación realizada  al Componente de Promoción Comercial y Fomento a las Exportaciones; sin embargo, obtuvieron otros beneficios como el inicio de ventas, identificación de nuevos clientes, entre otras. Efecto: La meta programada no se alcanzó por una diferencia mínima; sin embargo, el resultado sigue reflejando un beneficio para los productores agroalimentarios mexicanos, puesto que los incentivos de Fomento a las Exportaciones coadyuvaron en diversificar mercados además de otros beneficios para los participantes en el componente de Promoción Comercial y Fomento a las Exportaciones, cabe señalar que la información es preliminar ya que se continua recibiendo evaluaciones por parte de productores.  Otros Motivos:</t>
    </r>
  </si>
  <si>
    <r>
      <t xml:space="preserve">C.1.2 Porcentaje del volumen de productos elegibles con apoyos para administración de riesgos de precios incorporadas a la Agricultura por Contrato con respecto al total producido.
</t>
    </r>
    <r>
      <rPr>
        <sz val="10"/>
        <rFont val="Soberana Sans"/>
        <family val="2"/>
      </rPr>
      <t xml:space="preserve"> Causa : La meta se cumplió  a causa del cierre anticipado del ejercicio 2018. Efecto: El efecto fue el volumen comercializado programado, logrando apoyar a 100,397 participantes. Otros Motivos:</t>
    </r>
  </si>
  <si>
    <r>
      <t xml:space="preserve">C.1.3 Porcentaje del volumen de productos elegibles con incentivos complementarios al ingreso objetivo    
</t>
    </r>
    <r>
      <rPr>
        <sz val="10"/>
        <rFont val="Soberana Sans"/>
        <family val="2"/>
      </rPr>
      <t xml:space="preserve"> Causa : Se obtuvo un cumplimiento del 83% de la meta establecida toda vez que el importe del Ingreso Integrado fue inferior al ingreso objetivo establecido para los productos elegibles. Efecto: El efecto fue que a pesar de la situación señalada en la causa, se logró el desplazamiento de cosechas excedentarias protegiendo el ingreso del productor. Otros Motivos:</t>
    </r>
  </si>
  <si>
    <r>
      <t xml:space="preserve">C.1.4 Porcentaje del volumen de productos elegibles con incentivos emergentes a la comercialización (por ciclo agrícola y producto) con respecto al total producido.   
</t>
    </r>
    <r>
      <rPr>
        <sz val="10"/>
        <rFont val="Soberana Sans"/>
        <family val="2"/>
      </rPr>
      <t xml:space="preserve"> Causa : Se rebasó la meta en un 234%, debido a que  en los meses de noviembre y diciembre del ejercicio 2018, existieron reintegros de recursos y fueron empleados para pagar un mayor número de solicitudes de los Incentivos Emergentes  a la Comercialización razón por la cual se incrementó el volumen con respecto a la proyección. Efecto: El efecto es positivo ya que se estabilizaron los mercados regionales de contingencias sobre las variaciones abruptas en los precios, pudiendo proteger a los productores en su ingreso. Otros Motivos:</t>
    </r>
  </si>
  <si>
    <r>
      <t xml:space="preserve">C.1.1 Porcentaje del volumen de productos elegibles (algodón y café) con apoyos para administración de riesgos de precios no incorporadas a la Agricultura por Contrato con respecto al total producido.
</t>
    </r>
    <r>
      <rPr>
        <sz val="10"/>
        <rFont val="Soberana Sans"/>
        <family val="2"/>
      </rPr>
      <t xml:space="preserve"> Causa : La meta quedó por debajo de lo planeado, debido a que las ventanillas de PV18, algodón y café cerraron antes de lo programado, a causa del cierre anticipado del ejercicio 2018, de conformidad con lo establecido por las disposiciones emitidas por la Secretaría de Hacienda y Crédito Público. por lo que el denominador refleja la cifra final del volumen de los productos.  Efecto: El efecto fue un menor volumen comercializado, sin embargo, se lograron apoyar a 29,099 participantes y con ello proteger el ingreso de los productores. Otros Motivos:</t>
    </r>
  </si>
  <si>
    <r>
      <t xml:space="preserve"> C.1.5 Porcentaje de capacidad instalada mejorada mediante proyectos de infraestructura comercial con respecto a la Capacidad instalada.
</t>
    </r>
    <r>
      <rPr>
        <sz val="10"/>
        <rFont val="Soberana Sans"/>
        <family val="2"/>
      </rPr>
      <t xml:space="preserve"> Causa : No se cumple con la meta planeada dado que el tiempo de procesamiento y retroalimentación de información por parte del   Banco Mundial rebasó la estimación que se tenía proyectado para su ejecución durante el presente trimestre, no obstante ya se tienen dictaminadas las solicitudes.   Efecto: El efecto fue que por la causa antes expuesta  quedaron dictaminadas y pendientes de pago para el ejercicio fiscal 2019 las solicitudes, asimismo como fue informado en el primer semestre  no tendría repercusiones negativas, toda vez que se dará seguimiento a las solicitudes recibidas. Otros Motivos:</t>
    </r>
  </si>
  <si>
    <r>
      <t xml:space="preserve">C.2.1.1 Porcentaje de productores que logran la certificación o recertificación de calidad, sanidad o inocuidad    
</t>
    </r>
    <r>
      <rPr>
        <sz val="10"/>
        <rFont val="Soberana Sans"/>
        <family val="2"/>
      </rPr>
      <t xml:space="preserve"> Causa : Se rebasó la meta esperada dado que el resultado fue del 125%, lo anterior se debió a que el último trimestre se incrementó el número de empresas que solicitaron ser beneficiadas con los incentivos de certificación o recertificación.  Efecto: Es positivo ya que un mayor número de empresas se beneficiaron con los incentivos de certificación o recertificación. Otros Motivos:</t>
    </r>
  </si>
  <si>
    <r>
      <t xml:space="preserve">C.2.2.1 Porcentaje de los beneficiarios que logran enlaces comerciales     
</t>
    </r>
    <r>
      <rPr>
        <sz val="10"/>
        <rFont val="Soberana Sans"/>
        <family val="2"/>
      </rPr>
      <t xml:space="preserve"> Causa : Se alcanzó el 100% de la meta programada. Efecto: En consecuencia de que se alcanzó la meta programa, se pudo aperturar mercados y lograr los enlaces comerciales para cada uno de los beneficiarios permitiendo  la captación de un mayor número de compradores a nivel nacional e internacional. Otros Motivos:</t>
    </r>
  </si>
  <si>
    <r>
      <t xml:space="preserve">A.1.4 Porcentaje de solicitudes dictaminadas para acceder a los incentivos a la comercialización
</t>
    </r>
    <r>
      <rPr>
        <sz val="10"/>
        <rFont val="Soberana Sans"/>
        <family val="2"/>
      </rPr>
      <t xml:space="preserve"> Causa : Durante el último trimestre del año se priorizó el pago de apoyos a compradores a través de los Incentivos Emergentes  a la Comercialización, recibiéndose un volumen menor de solicitudes a las programadas, sin embargo el 100% de las solicitudes fueron dictaminadas con un cumplimiento de la meta del 103.12%   Efecto: Fueron beneficiados 270,139 productores y compradores de granos y oleaginosas que participaron en los esquemas de incentivos a la comercialización en 30 estados de la Republica Mexicana y Región Lagunera. Otros Motivos:</t>
    </r>
  </si>
  <si>
    <r>
      <t xml:space="preserve">A.1.5 Porcentaje de beneficiarios que recibieron el pago en el plazo establecido en la normatividad con respecto al total de productores que solicitaron el incentivo.      
</t>
    </r>
    <r>
      <rPr>
        <sz val="10"/>
        <rFont val="Soberana Sans"/>
        <family val="2"/>
      </rPr>
      <t xml:space="preserve"> Causa : En valores absolutos se rebasó la meta en un 13% con respecto a lo planeado,  debido a que principalmente en los meses de noviembre y diciembre del ejercicio 2018, existieron reintegros de recursos y fueron empleados para pagar un mayor número de solicitudes de los Incentivos a la Comercialización.   Efecto: El efecto fue  positivo ya que se logró beneficiar un mayor número de  solicitantes  que participaron en los  Incentivos Emergentes a la Comercialización, logrando con ello proteger su  ingreso. Otros Motivos:</t>
    </r>
  </si>
  <si>
    <r>
      <t xml:space="preserve">A.1.1 Porcentaje del volumen registrado en el esquema de agricultura por contrato con respecto al total producido.
</t>
    </r>
    <r>
      <rPr>
        <sz val="10"/>
        <rFont val="Soberana Sans"/>
        <family val="2"/>
      </rPr>
      <t xml:space="preserve"> Causa : La meta quedó por debajo de lo planeado debido a que como fue informado anteriormente, el aviso de apertura de ventanilla  del Ciclo Agrícola OI 2017-2018 se publicó en el mes de marzo y no en febrero conforme a lo programado. Efecto: El efecto fue que la recepción de solicitudes comenzó tarde por lo que no se recibieron las esperadas; sin embargo, se logró un cumplimiento del 91.5% de la meta programada, con un registro de 16,227,378.04 toneladas. Otros Motivos:</t>
    </r>
  </si>
  <si>
    <r>
      <t xml:space="preserve">A.1.3 Porcentaje de las solicitudes dictaminadas favorablemente para acceder a los incentivos para administración de riesgos de precios no incorporadas a la Agrocultura por Contrato con respecto al total de solicitudes recibidas.
</t>
    </r>
    <r>
      <rPr>
        <sz val="10"/>
        <rFont val="Soberana Sans"/>
        <family val="2"/>
      </rPr>
      <t xml:space="preserve"> Causa : La meta quedó por arriba de lo  programado  debido a que se realizaron compras del esquema de servicios, ya que no hay restricción para la compra de este esquema en el ejercicio. Efecto: El efecto fue que al recibirse las solicitudes del esquema de servicios se  logro dictaminar favorablemente 10,374 solicitudes, logrando con ello proteger el ingreso esperado de los productores. Otros Motivos:</t>
    </r>
  </si>
  <si>
    <r>
      <t xml:space="preserve">A.1.2 Porcentaje de las solicitudes dictaminadas favorablemente para acceder a los apoyos para administración de riesgos de precios incorporadas a la Agricultura por Contrato con respecto al total de solicitudes recibidas.    
</t>
    </r>
    <r>
      <rPr>
        <sz val="10"/>
        <rFont val="Soberana Sans"/>
        <family val="2"/>
      </rPr>
      <t xml:space="preserve"> Causa : La meta se cumplió conforme a lo programado. Efecto: El efecto fue que se recibieron las solicitudes totales (tanto operadas como no operadas) y se lograron dictaminar favorablemente 111,045 solicitudes y con ello proteger el ingreso de productores, fomentando una cultura de administración de riesgos de precios.  Otros Motivos:</t>
    </r>
  </si>
  <si>
    <r>
      <t xml:space="preserve">A.2.1.1 Porcentaje de proyectos apoyados
</t>
    </r>
    <r>
      <rPr>
        <sz val="10"/>
        <rFont val="Soberana Sans"/>
        <family val="2"/>
      </rPr>
      <t xml:space="preserve"> Causa : Se alcanzó el 100% de la meta programada. Efecto: El efecto es positivo ya que se logró impulsar la promoción de más productos a nivel nacional e internacional de las organizaciones a las que se dictaminó favorable su proyecto. Otros Motivos:</t>
    </r>
  </si>
  <si>
    <r>
      <t xml:space="preserve">A.2.2.1 Porcentaje de solicitudes apoyadas en eventos comerciales nacionales e internacionales  
</t>
    </r>
    <r>
      <rPr>
        <sz val="10"/>
        <rFont val="Soberana Sans"/>
        <family val="2"/>
      </rPr>
      <t xml:space="preserve"> Causa : Se alcanzó únicamente el 99.75% de la meta programada derivado de la cancelación para asistir a un evento en ASIA. Efecto: Dado que la variación de la meta es mínima, no se consideran efectos negativos. Cabe mencionar que se logró impulsar la participación de los productores para que  puedan avanzar en la diversificación de mercados en el ámbito nacional e internacional, dando como resultado un incremento en el número de clientes potenciales. Otros Motivos:</t>
    </r>
  </si>
  <si>
    <r>
      <t xml:space="preserve">A.2.1.2 Porcentaje de productores que ingresan solicitud derivado de la asesoría     
</t>
    </r>
    <r>
      <rPr>
        <sz val="10"/>
        <rFont val="Soberana Sans"/>
        <family val="2"/>
      </rPr>
      <t xml:space="preserve"> Causa : Se alcanzó en un 93.33% la meta comprometida, debido a que en el último trimestre del ejercicio fiscal sólo ingreso una solicitud de apoyo. Efecto: El efecto es negativo dado que no se alcanzó la metal programada; sin embargo, un alto porcentaje de las organizaciones asesoradas lograron ingresar proyecto. Otros Motivos:</t>
    </r>
  </si>
  <si>
    <r>
      <t xml:space="preserve">A.2.2.2 Porcentaje de beneficiarios satisfechos con el servicio proporcionado   
</t>
    </r>
    <r>
      <rPr>
        <sz val="10"/>
        <rFont val="Soberana Sans"/>
        <family val="2"/>
      </rPr>
      <t xml:space="preserve"> Causa : Se alcanzó el 99.75% de la meta programada derivado de la cancelación de un evento en ASIA. Efecto: Dado que la variación de la meta es mínima, no se consideran efectos negativos. Cabe mencionar que se logró impulsar la participación de los productores para que  puedan avanzar en la diversificación de mercados en el ámbito nacional e internacional, dando como resultado un incremento en el número de clientes potenciales. Otros Motivos:</t>
    </r>
  </si>
  <si>
    <t>S263</t>
  </si>
  <si>
    <t>Programa de Sanidad e Inocuidad Agroalimentaria</t>
  </si>
  <si>
    <t>B00-Servicio Nacional de Sanidad, Inocuidad y Calidad Agroalimentaria</t>
  </si>
  <si>
    <t>Contribuir a promover mayor certidumbre en la actividad agroalimentaria mediante mecanismos de administración de riesgos. mediante la conservación y mejora de los estatus sanitarios en los estados, zonas o regiones donde se previenen y combaten plagas y enfermedades que afectan la agricultura, ganadería, acuacultura y pesca</t>
  </si>
  <si>
    <r>
      <t>F3.- Índice de estatus fitozoosanitario que se mejoran</t>
    </r>
    <r>
      <rPr>
        <i/>
        <sz val="10"/>
        <color indexed="30"/>
        <rFont val="Soberana Sans"/>
      </rPr>
      <t xml:space="preserve">
</t>
    </r>
  </si>
  <si>
    <t>((0.57)*(Número de estatus fitosanitario que se mejoran/Número de estatus fitosanitario actual))+((0.43)*((Número de estatus zoosanitario que se mejoran/Número de estatus zoosanitario actual))</t>
  </si>
  <si>
    <t>Índice</t>
  </si>
  <si>
    <r>
      <t>F2.- Índice de estatus fitozoosanitario que se mantienen</t>
    </r>
    <r>
      <rPr>
        <i/>
        <sz val="10"/>
        <color indexed="30"/>
        <rFont val="Soberana Sans"/>
      </rPr>
      <t xml:space="preserve">
</t>
    </r>
  </si>
  <si>
    <t>((0.57)*(Número de estatus fitosanitario que se mantienen/Número de estatus fitosanitario actual))+((0.43)*((Número de estatus zoosanitario que se mantienen/Número de estatus zoosanitario actual))</t>
  </si>
  <si>
    <t>Superficie conservada libre de la mosca de la fruta/territorio nacional</t>
  </si>
  <si>
    <r>
      <t>F4.- Tasa variación de unidades de producción agrícolas, pecuarias, acuícolas y pesqueras con implementación de sistemas de reducción de riesgos de contaminación y buenas prácticas.</t>
    </r>
    <r>
      <rPr>
        <i/>
        <sz val="10"/>
        <color indexed="30"/>
        <rFont val="Soberana Sans"/>
      </rPr>
      <t xml:space="preserve">
</t>
    </r>
  </si>
  <si>
    <t>((Número de unidades de producción agrícolas, pecuarias, acuícolas y pesqueras que implementaron sistemas de reducción de riesgos de contaminación y buenas prácticas en el año t / Número de unidades de producción agrícolas, pecuarias, acuícolas y pesqueras que implementaron sistemas de reducción de riesgos de contaminación y buenas prácticas en t-1) -1) *100</t>
  </si>
  <si>
    <t>El patrimonio fito-zoosanitario y de inocuidad agroalimentaria, acuícola y pesquera en los Estados del país se mantiene o mejora.</t>
  </si>
  <si>
    <r>
      <t>P1.- Porcentaje de estatus fitosanitarios que se mantienen</t>
    </r>
    <r>
      <rPr>
        <i/>
        <sz val="10"/>
        <color indexed="30"/>
        <rFont val="Soberana Sans"/>
      </rPr>
      <t xml:space="preserve">
</t>
    </r>
  </si>
  <si>
    <t>(Número de estatus fitosanitarios que se mantienen/Número de estatus fitosanitario actual)*100</t>
  </si>
  <si>
    <r>
      <t>P2.- Porcentaje de estatus fitosanitarios que se mejoran</t>
    </r>
    <r>
      <rPr>
        <i/>
        <sz val="10"/>
        <color indexed="30"/>
        <rFont val="Soberana Sans"/>
      </rPr>
      <t xml:space="preserve">
</t>
    </r>
  </si>
  <si>
    <t>(Número de estatus fitosanitarios que se mejoran/Número de estatus fitosanitario actual)*100</t>
  </si>
  <si>
    <r>
      <t>P3.- Porcentaje de estatus zoosanitarios que se mantienen.</t>
    </r>
    <r>
      <rPr>
        <i/>
        <sz val="10"/>
        <color indexed="30"/>
        <rFont val="Soberana Sans"/>
      </rPr>
      <t xml:space="preserve">
</t>
    </r>
  </si>
  <si>
    <t>(Número de estatus zoosanitario que se mantienen/Número de estatus zoosanitario actual)*100</t>
  </si>
  <si>
    <r>
      <t>P4.- Porcentaje de estatus zoosanitarios que se mejoran</t>
    </r>
    <r>
      <rPr>
        <i/>
        <sz val="10"/>
        <color indexed="30"/>
        <rFont val="Soberana Sans"/>
      </rPr>
      <t xml:space="preserve">
</t>
    </r>
  </si>
  <si>
    <t>(Número de estatus zoosanitario que se mejoran/Número de estatus zoosanitario actual)*100</t>
  </si>
  <si>
    <r>
      <t xml:space="preserve">P5.- Porcentaje de cobertura en la implementación de sistemas de reducción de riesgos de contaminación y buenas prácticas en unidades  de producción agrícolas, pecuarias, acuícolas y pesqueras  </t>
    </r>
    <r>
      <rPr>
        <i/>
        <sz val="10"/>
        <color indexed="30"/>
        <rFont val="Soberana Sans"/>
      </rPr>
      <t xml:space="preserve">
</t>
    </r>
  </si>
  <si>
    <t>(Número de unidades de producción agrícolas, pecuarias, acuícolas y pesqueras que implementaron sistemas de reducción de riesgos de contaminación y buenas prácticas/Número de unidades de producción agrícolas, pecuarias y acuícolas objetivo)*100</t>
  </si>
  <si>
    <t>A C.4. Sistema de inocuidad agroalimentaria, acuícola y pesquera mejorado.</t>
  </si>
  <si>
    <r>
      <t>C4.1.- Porcentaje de unidades de producción del sector agroalimentario, acuícola y pesquero que implementaron sistemas de reducción de riesgos de contaminación y buenas prácticas</t>
    </r>
    <r>
      <rPr>
        <i/>
        <sz val="10"/>
        <color indexed="30"/>
        <rFont val="Soberana Sans"/>
      </rPr>
      <t xml:space="preserve">
</t>
    </r>
  </si>
  <si>
    <t>(Número de unidades de producción del sector agroalimentario, acuícola y pesquero apoyadas por el Programa /Número de  unidades de producción del sector agroalimentario, acuícola y pesquero que implementaron sistemas de reducción de riesgos)*100</t>
  </si>
  <si>
    <r>
      <t>C4.2.- Porcentaje de cabezas de ganado sacrificada en establecimientos dedicados al sacrifico TIF</t>
    </r>
    <r>
      <rPr>
        <i/>
        <sz val="10"/>
        <color indexed="30"/>
        <rFont val="Soberana Sans"/>
      </rPr>
      <t xml:space="preserve">
</t>
    </r>
  </si>
  <si>
    <t xml:space="preserve">(Número de cabezas de ganado bovino y porcino sacrificado con buenas prácticas en establecimientos dedicados al sacrificio TIF/Número de cabezas de ganado bovino y porcino movilizadas a sacrificio)*100 </t>
  </si>
  <si>
    <t>B C.2. Sistema de vigilancia epidemiológica de plagas y enfermedades no cuarentenarias reglamentadas mejorado.</t>
  </si>
  <si>
    <r>
      <t>C2.- Índice de estrategias de vigilancia para la detección de plagas y enfermedades no cuarentenarias reglamentadas</t>
    </r>
    <r>
      <rPr>
        <i/>
        <sz val="10"/>
        <color indexed="30"/>
        <rFont val="Soberana Sans"/>
      </rPr>
      <t xml:space="preserve">
</t>
    </r>
  </si>
  <si>
    <t>((0.15)*(Número de estrategias de vigilancia fitosanitaria aplicadas para la detección de plagas  no cuarentenarias reglamentadas /Número de estrategias de vigilancia fitosanitaria programadas para la detección de plagas  no cuarentenarias reglamentadas))+((0.35)*(Número de estrategias de vigilancia zoosanitaria aplicadas para la detección de plagas y enfermedades no cuarentenarias reglamentarias en zonas libres /Número de estrategias de vigilancia zoosanitaria en zonas libres programadas para la detección de plagas y enfermedades no cuarentenarias reglamentarias en zonas libres))+((0.50)*(Número de sitios de inspección con evidencia de operación /Número de sitios de inspección autorizados))</t>
  </si>
  <si>
    <t>C C.3. Campañas fitozoosanitarias mejoradas.</t>
  </si>
  <si>
    <r>
      <t>C3.- Porcentaje de programas de trabajo fitozoosanitarios y acuícolas implementados conforme a las estrategias establecidas</t>
    </r>
    <r>
      <rPr>
        <i/>
        <sz val="10"/>
        <color indexed="30"/>
        <rFont val="Soberana Sans"/>
      </rPr>
      <t xml:space="preserve">
</t>
    </r>
  </si>
  <si>
    <t>(Número de programas de trabajo fitozoosanitarios y acuícolas implementados conforme a las estrategias establecidas/Número de programas de trabajo fitozoosanitarios y acuícolas autorizados) *100</t>
  </si>
  <si>
    <t>D C.1. Sistema de vigilancia epidemiológica, de plagas y enfermedades cuarentenarias mejorado.</t>
  </si>
  <si>
    <r>
      <t xml:space="preserve">C1.- Índice de estrategias de vigilancia para la detección de plagas y enfermedades exóticas o cuarentenarias </t>
    </r>
    <r>
      <rPr>
        <i/>
        <sz val="10"/>
        <color indexed="30"/>
        <rFont val="Soberana Sans"/>
      </rPr>
      <t xml:space="preserve">
</t>
    </r>
  </si>
  <si>
    <t>((0.79)*(Número de estrategias de vigilancia fitosanitaria aplicadas para la detección de plagas cuarentenarias /Número de estrategias de vigilancia fitosanitaria programadas para la detección de plagas cuarentenarias))+((0.21)*(Número de estrategias de vigilancia zoosanitaria aplicadas para la detección de plagas y enfermedades exóticas  / Número de estrategias de vigilancia zoosanitaria programadas para la detección de plagas y enfermedades zoosanitarias exóticas))</t>
  </si>
  <si>
    <t>A 1 A4.2. Implementación de sistemas de reducción de riesgos de contaminación en la producción y procesamiento primario en productos agrícolas, pecuarios, acuícolas y pesqueros.</t>
  </si>
  <si>
    <r>
      <t>A4.2.1.- Porcentaje de Unidades de Producción del sector agroalimentario, acuícola y pesquero que implementan sistemas de reducción de riesgos hasta el 50%.</t>
    </r>
    <r>
      <rPr>
        <i/>
        <sz val="10"/>
        <color indexed="30"/>
        <rFont val="Soberana Sans"/>
      </rPr>
      <t xml:space="preserve">
</t>
    </r>
  </si>
  <si>
    <t>(Número de unidades de producción del sector agrícola, pecuario, acuícola y pesquero que implementan sistemas de reducción de riesgos de contaminación hasta el 50%/ Número de unidades de producción del sector agroalimentario, acuícola y pesquero atendidas en el Programa de Trabajo)*100</t>
  </si>
  <si>
    <r>
      <t>A4.2.2.- Porcentaje de unidades de producción del sector agroalimentario, acuícola y pesquero que implementan sistemas de reducción de riesgos entre el 51 y 75%.</t>
    </r>
    <r>
      <rPr>
        <i/>
        <sz val="10"/>
        <color indexed="30"/>
        <rFont val="Soberana Sans"/>
      </rPr>
      <t xml:space="preserve">
</t>
    </r>
  </si>
  <si>
    <t>(Número de unidades de producción del sector agrícola, pecuario, acuícola y pesquero que implementan sistemas de reducción de riesgos de contaminación entre el 51 y 75% / Número de unidades de producción del sector agroalimentario, acuícola y pesquero atendidas en el Programa de Trabajo)*100</t>
  </si>
  <si>
    <r>
      <t>A4.2.3.- Porcentaje de unidades de producción del sector agroalimentario, acuícola y pesquero que implementan sistemas de reducción de riesgos entre el 76 y 100%.</t>
    </r>
    <r>
      <rPr>
        <i/>
        <sz val="10"/>
        <color indexed="30"/>
        <rFont val="Soberana Sans"/>
      </rPr>
      <t xml:space="preserve">
</t>
    </r>
  </si>
  <si>
    <t>(Número de unidades de producción del sector agrícola, pecuario, acuícola y pesquero que implementan sistemas de reducción de riesgos de contaminación entre el 76 y 100%/ Número de unidades de producción del sector agroalimentario, acuícola y pesquero atendidas en el Programa de Trabajo)*100</t>
  </si>
  <si>
    <t>A 2 A4.1. Aplicación de incentivos para el sacrificio de ganado en rastros TIF.</t>
  </si>
  <si>
    <r>
      <t>A4.1.- Porcentaje de cabezas de ganado sacrificado con buenas prácticas con aplicación de incentivos del Programa.</t>
    </r>
    <r>
      <rPr>
        <i/>
        <sz val="10"/>
        <color indexed="30"/>
        <rFont val="Soberana Sans"/>
      </rPr>
      <t xml:space="preserve">
</t>
    </r>
  </si>
  <si>
    <t>(Número de cabezas de ganado sacrificados con buenas prácticas con aplicación de incentivos del Programa / Número total de cabezas de ganado sacrificados en rastros TIF )*100</t>
  </si>
  <si>
    <t>B 3 A2.3. Aplicación de acciones para la vigilancia epidemiológica de plagas y enfermedades zoosanitarias reglamentadas.</t>
  </si>
  <si>
    <r>
      <t>A2.3.- Porcentaje  de cobertura de sitios de riesgo con acciones de vigilancia epidemiológica zoosanitaria activa de plagas y enfermedades endémicas reglamentadas.</t>
    </r>
    <r>
      <rPr>
        <i/>
        <sz val="10"/>
        <color indexed="30"/>
        <rFont val="Soberana Sans"/>
      </rPr>
      <t xml:space="preserve">
</t>
    </r>
  </si>
  <si>
    <t>(Número de sitios de riesgo con acciones de vigilancia epidemiológica zoosanitaria activa de plagas y enfermedades endémicas reglamentadas  / Número de sitios de riesgo que requieren acciones de vigilancia epidemiológica zoosanitaria activa de plagas y enfermedades endémicas reglamentadas)*100</t>
  </si>
  <si>
    <t>B 4 A2.2. Aplicación de acciones para la vigilancia epidemiológica de plagas fitosanitarias no cuarentenarias.</t>
  </si>
  <si>
    <r>
      <t>A2.2.- Porcentaje de cobertura de sitios de riesgo con acciones de vigilancia epidemiológica fitosanitaria de plagas no cuarentenarias.</t>
    </r>
    <r>
      <rPr>
        <i/>
        <sz val="10"/>
        <color indexed="30"/>
        <rFont val="Soberana Sans"/>
      </rPr>
      <t xml:space="preserve">
</t>
    </r>
  </si>
  <si>
    <t>(Número de sitios de riesgo con acciones de vigilancia epidemiológica fitosanitaria de plagas no cuarentenarias / Número de sitios de riesgo que requieren acciones de vigilancia epidemiológica fitosanitaria de plagas no cuarentenarias)  *100</t>
  </si>
  <si>
    <t>B 5 A2.1. Dotación de infraestructura y equipo en sitios de inspección para la movilización nacional de mercancías reguladas.</t>
  </si>
  <si>
    <r>
      <t>A2.1.- Porcentaje de sitios de inspección con infraestructura y equipo mejorados.</t>
    </r>
    <r>
      <rPr>
        <i/>
        <sz val="10"/>
        <color indexed="30"/>
        <rFont val="Soberana Sans"/>
      </rPr>
      <t xml:space="preserve">
</t>
    </r>
  </si>
  <si>
    <t>(Número de sitios de inspección con infraestructura y equipo mejorados / Número de sitios prioritarios de inspección )*100</t>
  </si>
  <si>
    <t>C 6 A3.3. Implementación de acciones para el control o erradicación de plagas y enfermedades zoosanitarias reglamentadas.</t>
  </si>
  <si>
    <r>
      <t>A3.3.- Porcentaje de acciones aplicadas para el control y/o erradicación de plagas y enfermedades zoosanitarias reglamentadas.</t>
    </r>
    <r>
      <rPr>
        <i/>
        <sz val="10"/>
        <color indexed="30"/>
        <rFont val="Soberana Sans"/>
      </rPr>
      <t xml:space="preserve">
</t>
    </r>
  </si>
  <si>
    <t>(Número de acciones aplicadas para el control o erradicación de plagas y enfermedades zoosanitarias reglamentadas / Número de acciones necesarias para el control o erradicación de plagas y enfermedades zoosanitarias reglamentadas)*100</t>
  </si>
  <si>
    <t>C 7 A3.2 Implementación de acciones para la prevención, control o erradicación de plagas fitosanitarias reglamentadas.</t>
  </si>
  <si>
    <r>
      <t>A3.2.- Porcentaje de acciones implementadas para la prevención,  control o erradicación de plagas fitosanitarias reglamentadas</t>
    </r>
    <r>
      <rPr>
        <i/>
        <sz val="10"/>
        <color indexed="30"/>
        <rFont val="Soberana Sans"/>
      </rPr>
      <t xml:space="preserve">
</t>
    </r>
  </si>
  <si>
    <t>(Número de acciones implementadas para la prevención, control o erradicación de plagas fitosanitarias reglamentadas / Número de acciones necesarias para la prevención, control o erradicación de plagas fitosanitarias reglamentadas)*100</t>
  </si>
  <si>
    <t>C 8 A3.1. Otorgamiento de asistencia técnica para la prevención o control de enfermedades acuícolas.</t>
  </si>
  <si>
    <r>
      <t>A3.1.- Porcentaje de Unidades de Producción Acuícola con asistencia técnica para la prevención  o control de enfermedades acuícolas</t>
    </r>
    <r>
      <rPr>
        <i/>
        <sz val="10"/>
        <color indexed="30"/>
        <rFont val="Soberana Sans"/>
      </rPr>
      <t xml:space="preserve">
</t>
    </r>
  </si>
  <si>
    <t>(Número de unidades de producción acuícola atendidas con asistencia técnica para la prevención o control de enfermedades acuícolas / Número de unidades de producción acuícola que requieren asistencia técnica para la prevención o control de enfermedades acuícolas)*100</t>
  </si>
  <si>
    <t>D 9 A1.2. Aplicación de acciones de vigilancia epidemiológica de riesgos zoosanitarios no controlados.</t>
  </si>
  <si>
    <r>
      <t>A1.2.- Porcentaje de cobertura de sitios de riesgo con acciones de vigilancia epidemiológica zoosanitaria activa de enfermedades exóticas.</t>
    </r>
    <r>
      <rPr>
        <i/>
        <sz val="10"/>
        <color indexed="30"/>
        <rFont val="Soberana Sans"/>
      </rPr>
      <t xml:space="preserve">
</t>
    </r>
  </si>
  <si>
    <t>(Número de sitios de riesgo con acciones de vigilancia epidemiológica zoosanitaria activa de plagas y enfermedades exóticas / Número de sitios de riesgo que requieren acciones de vigilancia epidemiológica zoosanitaria activa de plagas y enfermedades exóticas)*100</t>
  </si>
  <si>
    <t>D 10 A1.1. Aplicación de estrategias de vigilancia epidemiológica de riesgos fitosanitarios no controlados.</t>
  </si>
  <si>
    <r>
      <t>A1.1.- Porcentaje de cobertura de sitios de riesgo con acciones de vigilancia epidemiológica fitosanitaria de plagas cuarentenarias.</t>
    </r>
    <r>
      <rPr>
        <i/>
        <sz val="10"/>
        <color indexed="30"/>
        <rFont val="Soberana Sans"/>
      </rPr>
      <t xml:space="preserve">
</t>
    </r>
  </si>
  <si>
    <t>(Número de sitios de riesgo con acciones de vigilancia epidemiológica fitosanitaria de plagas cuarentenarias / Número de sitios de riesgo que requieren acciones de vigilancia epidemiológica fitosanitaria de plagas cuarentenarias) *100</t>
  </si>
  <si>
    <r>
      <t xml:space="preserve">F3.- Índice de estatus fitozoosanitario que se mejoran
</t>
    </r>
    <r>
      <rPr>
        <sz val="10"/>
        <rFont val="Soberana Sans"/>
        <family val="2"/>
      </rPr>
      <t xml:space="preserve"> Causa : Se supera la meta debido a la mejora de nueve  estatus fitosanitarios y uno zoosanitario más de los programados Efecto: El efecto es positivo toda vez que la mejora de estatus facilita la movilización y comercialización a nivel nacional e internacional de los productos de estas zonas. Otros Motivos:</t>
    </r>
  </si>
  <si>
    <r>
      <t xml:space="preserve">F2.- Índice de estatus fitozoosanitario que se mantienen
</t>
    </r>
    <r>
      <rPr>
        <sz val="10"/>
        <rFont val="Soberana Sans"/>
        <family val="2"/>
      </rPr>
      <t xml:space="preserve"> Causa : El comportamiento de la meta está  de acuerdo a lo programado. Efecto: El comportamiento de la meta está  de acuerdo a lo programado. Otros Motivos:</t>
    </r>
  </si>
  <si>
    <r>
      <t xml:space="preserve">Porcentaje del territorio nacional conservado libre de la mosca de la fruta
</t>
    </r>
    <r>
      <rPr>
        <sz val="10"/>
        <rFont val="Soberana Sans"/>
        <family val="2"/>
      </rPr>
      <t>Sin Información,Sin Justificación</t>
    </r>
  </si>
  <si>
    <r>
      <t xml:space="preserve">F4.- Tasa variación de unidades de producción agrícolas, pecuarias, acuícolas y pesqueras con implementación de sistemas de reducción de riesgos de contaminación y buenas prácticas.
</t>
    </r>
    <r>
      <rPr>
        <sz val="10"/>
        <rFont val="Soberana Sans"/>
        <family val="2"/>
      </rPr>
      <t xml:space="preserve"> Causa : La meta presenta un ligera variación debido a que la atención a unidades de producción se realiza a través de programas voluntarios a solicitud de parte del productor.  Efecto: Sin efectos cuantificables toda vez que la variación no es significativa y se mantiene el número de unidades de producción para la implementación de los SRRC. Otros Motivos:</t>
    </r>
  </si>
  <si>
    <r>
      <t xml:space="preserve">P1.- Porcentaje de estatus fitosanitarios que se mantienen
</t>
    </r>
    <r>
      <rPr>
        <sz val="10"/>
        <rFont val="Soberana Sans"/>
        <family val="2"/>
      </rPr>
      <t xml:space="preserve"> Causa : El comportamiento de la meta está  de acuerdo a lo programado. Efecto: El comportamiento de la meta está  de acuerdo a lo programado. Otros Motivos:</t>
    </r>
  </si>
  <si>
    <r>
      <t xml:space="preserve">P2.- Porcentaje de estatus fitosanitarios que se mejoran
</t>
    </r>
    <r>
      <rPr>
        <sz val="10"/>
        <rFont val="Soberana Sans"/>
        <family val="2"/>
      </rPr>
      <t xml:space="preserve"> Causa : Se supera la meta debido a que se mejoraron nueve estatus más de los programados: seis zonas liibres de barrenadores del hueso del aguactero; dos libres de gusano rosado del algodonero; y una libre del picudo del algodonero. Efecto: El efecto es positivo ya que se alcanzó un mayor número de estatus que se mejoran, lo que representa que la producción de dichas zonas garantiza que esta libre de barrenadores del hueso, gusano rosado y picudo del algodonero, facilitando su movilización y comercialización a nivel nacional e internacional. Otros Motivos:</t>
    </r>
  </si>
  <si>
    <r>
      <t xml:space="preserve">P3.- Porcentaje de estatus zoosanitarios que se mantienen.
</t>
    </r>
    <r>
      <rPr>
        <sz val="10"/>
        <rFont val="Soberana Sans"/>
        <family val="2"/>
      </rPr>
      <t xml:space="preserve"> Causa : El comportamiento de la meta está  de acuerdo a lo programado. Efecto: El comportamiento de la meta está  de acuerdo a lo programado. Otros Motivos:</t>
    </r>
  </si>
  <si>
    <r>
      <t xml:space="preserve">P4.- Porcentaje de estatus zoosanitarios que se mejoran
</t>
    </r>
    <r>
      <rPr>
        <sz val="10"/>
        <rFont val="Soberana Sans"/>
        <family val="2"/>
      </rPr>
      <t xml:space="preserve"> Causa : Se supera la meta debido a que se trabajó en conjunto las dos campañas en una misma región del Estado de México.  Efecto: El comportamiento de la meta es positivo ya que se logró un avance más de una región en la campaña de brucelosis. Otros Motivos:</t>
    </r>
  </si>
  <si>
    <r>
      <t xml:space="preserve">P5.- Porcentaje de cobertura en la implementación de sistemas de reducción de riesgos de contaminación y buenas prácticas en unidades  de producción agrícolas, pecuarias, acuícolas y pesqueras  
</t>
    </r>
    <r>
      <rPr>
        <sz val="10"/>
        <rFont val="Soberana Sans"/>
        <family val="2"/>
      </rPr>
      <t xml:space="preserve"> Causa : La meta presenta un ligera variación debido a que la atención a unidades de producción se realiza a través de programas voluntarios a solicitud de parte del productor.  Efecto: Sin efectos cuantificables toda vez que la variación no es significativa y se mantiene el número de unidades de producción para la implementación de los SRRC. Otros Motivos:</t>
    </r>
  </si>
  <si>
    <r>
      <t xml:space="preserve">C4.1.- Porcentaje de unidades de producción del sector agroalimentario, acuícola y pesquero que implementaron sistemas de reducción de riesgos de contaminación y buenas prácticas
</t>
    </r>
    <r>
      <rPr>
        <sz val="10"/>
        <rFont val="Soberana Sans"/>
        <family val="2"/>
      </rPr>
      <t xml:space="preserve"> Causa : La meta presenta un ligera variación debido a que la atención a unidades de producción se realiza a través de programas voluntarios a solicitud de parte del productor.  Efecto: Sin efectos cuantificables toda vez que la variación no es significativa y se mantiene el número de unidades de producción para la implementación de los SRRC. Otros Motivos:</t>
    </r>
  </si>
  <si>
    <r>
      <t xml:space="preserve">C4.2.- Porcentaje de cabezas de ganado sacrificada en establecimientos dedicados al sacrifico TIF
</t>
    </r>
    <r>
      <rPr>
        <sz val="10"/>
        <rFont val="Soberana Sans"/>
        <family val="2"/>
      </rPr>
      <t xml:space="preserve"> Causa : Se presenta un ligera variación por debajo de lo programado, que no es significativa para el cumplimiento del indicador. Efecto: Sin efectos cuantificables toda vez que se ha logrado  que los productores utilicen los Rastros TIF que aplican medidas  para producir productos cárnicos inocuos. Otros Motivos:</t>
    </r>
  </si>
  <si>
    <r>
      <t xml:space="preserve">C2.- Índice de estrategias de vigilancia para la detección de plagas y enfermedades no cuarentenarias reglamentadas
</t>
    </r>
    <r>
      <rPr>
        <sz val="10"/>
        <rFont val="Soberana Sans"/>
        <family val="2"/>
      </rPr>
      <t xml:space="preserve"> Causa : La  meta  se supera debido a la ampliación de la cobertura de vigilancia fitosanitaria  en la zona norte del estado de Veracruz, asi como a la incorporación de los estados de Oaxaca y Colima. Efecto: El efecto es positivo debido a que se incrementó el número de estrategias de vigilancia aplicadas. Otros Motivos:</t>
    </r>
  </si>
  <si>
    <r>
      <t xml:space="preserve">C3.- Porcentaje de programas de trabajo fitozoosanitarios y acuícolas implementados conforme a las estrategias establecidas
</t>
    </r>
    <r>
      <rPr>
        <sz val="10"/>
        <rFont val="Soberana Sans"/>
        <family val="2"/>
      </rPr>
      <t xml:space="preserve"> Causa : El avance esta por debajo de la meta programada debido a que en algunos casos se presentaron condiciones favorables para el desarrollo de las plagas, se dio atención a focos de infestación, y existió poca participación de los productores; lo anterior, propicio que no se alcanzara el objetivo planteado. Efecto: El efecto es negativo ya que el no cumplimeinto del objetivo puede implicar una reducción del rendimiento e incremento en los costos de producción. Otros Motivos:</t>
    </r>
  </si>
  <si>
    <r>
      <t xml:space="preserve">C1.- Índice de estrategias de vigilancia para la detección de plagas y enfermedades exóticas o cuarentenarias 
</t>
    </r>
    <r>
      <rPr>
        <sz val="10"/>
        <rFont val="Soberana Sans"/>
        <family val="2"/>
      </rPr>
      <t xml:space="preserve"> Causa : Se supera la meta debido a la movilización de las trampas, asi como a la ampliación de la cobertura de vigilancia fitosanitaria de Moscas exóticas en el Estado de Hidalgo. Efecto: El efecto es positivo, pues se incrementaron las estrategias operativas aplicadas para la vigilancia de plagas exóticas y cuarentenarias. Otros Motivos:</t>
    </r>
  </si>
  <si>
    <r>
      <t xml:space="preserve">A4.2.1.- Porcentaje de Unidades de Producción del sector agroalimentario, acuícola y pesquero que implementan sistemas de reducción de riesgos hasta el 50%.
</t>
    </r>
    <r>
      <rPr>
        <sz val="10"/>
        <rFont val="Soberana Sans"/>
        <family val="2"/>
      </rPr>
      <t xml:space="preserve"> Causa : La meta esta por arriba de lo programado debido a que la atención a unidades de producción se realiza a través de programas voluntarios a solicitud de parte del productor y en este periodo el ingreso y avance en la implementación fue mayor al estimado. Efecto: El efecto es positivo toda vez que se incorpora un número mayor de unidades para implementar SRRC. Otros Motivos:</t>
    </r>
  </si>
  <si>
    <r>
      <t xml:space="preserve">A4.2.2.- Porcentaje de unidades de producción del sector agroalimentario, acuícola y pesquero que implementan sistemas de reducción de riesgos entre el 51 y 75%.
</t>
    </r>
    <r>
      <rPr>
        <sz val="10"/>
        <rFont val="Soberana Sans"/>
        <family val="2"/>
      </rPr>
      <t xml:space="preserve"> Causa : La meta presenta variación por debajo de lo programado, debido a que la atención a las unidades de producción se realiza a través de programas voluntarios a solicitud de parte del productor,y el el avance en la implementación en este rango durante el periodo  fue menor al estimado. Efecto: El efecto es positivo pues más de unidades presentaron avance mayor al estimado. Lo anterior, repercutió en el incremento de las unidades que tuvieron crecimiento en el rango del 76-100%. Otros Motivos:</t>
    </r>
  </si>
  <si>
    <r>
      <t xml:space="preserve">A4.2.3.- Porcentaje de unidades de producción del sector agroalimentario, acuícola y pesquero que implementan sistemas de reducción de riesgos entre el 76 y 100%.
</t>
    </r>
    <r>
      <rPr>
        <sz val="10"/>
        <rFont val="Soberana Sans"/>
        <family val="2"/>
      </rPr>
      <t xml:space="preserve"> Causa : La meta está  ligeramente por arriba de lo programado debido a que la atención a unidades de producción se realiza a través de programas voluntarios a solicitud de parte del productor y en este periodo el numero de unidades que avanzaron a este rango de  implementación fue mayor al estimado. Efecto: El efecto es positivo  toda vez que se contribuye al acceso de los productos mexicanos a mercados nacionales e internacionales al cumplir con la normatividad en materia de inocuidad. Otros Motivos:</t>
    </r>
  </si>
  <si>
    <r>
      <t xml:space="preserve">A4.1.- Porcentaje de cabezas de ganado sacrificado con buenas prácticas con aplicación de incentivos del Programa.
</t>
    </r>
    <r>
      <rPr>
        <sz val="10"/>
        <rFont val="Soberana Sans"/>
        <family val="2"/>
      </rPr>
      <t xml:space="preserve"> Causa : No se cumplió con la meta programada derivado de los ajustes presupuestales realizados por presiones del gasto del SENASICA. Efecto: El efecto es negativo toda vez que los productores pueden perder interés en acudir a sacrificar su ganado en los Rastros TIF Otros Motivos:</t>
    </r>
  </si>
  <si>
    <r>
      <t xml:space="preserve">A2.3.- Porcentaje  de cobertura de sitios de riesgo con acciones de vigilancia epidemiológica zoosanitaria activa de plagas y enfermedades endémicas reglamentadas.
</t>
    </r>
    <r>
      <rPr>
        <sz val="10"/>
        <rFont val="Soberana Sans"/>
        <family val="2"/>
      </rPr>
      <t xml:space="preserve"> Causa : El comportamiento de la meta está de acuerdo a lo programado. Efecto: El comportamiento de la meta está de acuerdo a lo programado. Otros Motivos:</t>
    </r>
  </si>
  <si>
    <r>
      <t xml:space="preserve">A2.2.- Porcentaje de cobertura de sitios de riesgo con acciones de vigilancia epidemiológica fitosanitaria de plagas no cuarentenarias.
</t>
    </r>
    <r>
      <rPr>
        <sz val="10"/>
        <rFont val="Soberana Sans"/>
        <family val="2"/>
      </rPr>
      <t xml:space="preserve"> Causa : La meta superó lo programado debido a la incorporación del estado de Colima, que comenzó a realizar acciones de vigilancia en el último trimestre con recurso del Programa S263. Efecto: El efecto es positivo debido a que se incrementó la cobertura de los sitios de riesgo fitosanitario. Otros Motivos:</t>
    </r>
  </si>
  <si>
    <r>
      <t xml:space="preserve">A2.1.- Porcentaje de sitios de inspección con infraestructura y equipo mejorados.
</t>
    </r>
    <r>
      <rPr>
        <sz val="10"/>
        <rFont val="Soberana Sans"/>
        <family val="2"/>
      </rPr>
      <t xml:space="preserve"> Causa : El comportamiento de la meta está  de acuerdo a lo programado. Efecto: El comportamiento de la meta está  de acuerdo a lo programado. Otros Motivos:</t>
    </r>
  </si>
  <si>
    <r>
      <t xml:space="preserve">A3.3.- Porcentaje de acciones aplicadas para el control y/o erradicación de plagas y enfermedades zoosanitarias reglamentadas.
</t>
    </r>
    <r>
      <rPr>
        <sz val="10"/>
        <rFont val="Soberana Sans"/>
        <family val="2"/>
      </rPr>
      <t xml:space="preserve"> Causa : El comportamiento de la meta está de acuerdo a lo programado. Efecto: El comportamiento de la meta estáde acuerdo a lo programado. Otros Motivos:</t>
    </r>
  </si>
  <si>
    <r>
      <t xml:space="preserve">A3.2.- Porcentaje de acciones implementadas para la prevención,  control o erradicación de plagas fitosanitarias reglamentadas
</t>
    </r>
    <r>
      <rPr>
        <sz val="10"/>
        <rFont val="Soberana Sans"/>
        <family val="2"/>
      </rPr>
      <t xml:space="preserve"> Causa : El comportamiento de la meta está  de acuerdo a lo programado. Efecto: El comportamiento de la meta está  de acuerdo a lo programado. Otros Motivos:</t>
    </r>
  </si>
  <si>
    <r>
      <t xml:space="preserve">A3.1.- Porcentaje de Unidades de Producción Acuícola con asistencia técnica para la prevención  o control de enfermedades acuícolas
</t>
    </r>
    <r>
      <rPr>
        <sz val="10"/>
        <rFont val="Soberana Sans"/>
        <family val="2"/>
      </rPr>
      <t xml:space="preserve"> Causa : La meta está por debajo de loa programado debido a que  al cierre preliminar aun no se cuenta con la información de cinco entidades federativas. Efecto: Sin efectos cuantificables toada vez que se espera cumplir la meta en al cirre de cuenta pública. Otros Motivos:</t>
    </r>
  </si>
  <si>
    <r>
      <t xml:space="preserve">A1.2.- Porcentaje de cobertura de sitios de riesgo con acciones de vigilancia epidemiológica zoosanitaria activa de enfermedades exóticas.
</t>
    </r>
    <r>
      <rPr>
        <sz val="10"/>
        <rFont val="Soberana Sans"/>
        <family val="2"/>
      </rPr>
      <t xml:space="preserve"> Causa : El comportamiento de la meta está de acuerdo a lo programado. Efecto: El comportamiento de la meta está de acuerdo a lo programado. Otros Motivos:</t>
    </r>
  </si>
  <si>
    <r>
      <t xml:space="preserve">A1.1.- Porcentaje de cobertura de sitios de riesgo con acciones de vigilancia epidemiológica fitosanitaria de plagas cuarentenarias.
</t>
    </r>
    <r>
      <rPr>
        <sz val="10"/>
        <rFont val="Soberana Sans"/>
        <family val="2"/>
      </rPr>
      <t xml:space="preserve"> Causa : La meta está por arriba de lo programado debido a la movilización de trampas, con la finalidad de ampliar la cobertura de vigilancia contra plagas cuarentenarias Efecto: El efecto es positivo debido al incremento en la cobertura de los sitios de riesgo fitosanitario. Otros Motivos:</t>
    </r>
  </si>
  <si>
    <t>S266</t>
  </si>
  <si>
    <t>Programa de Apoyos a Pequeños Productores</t>
  </si>
  <si>
    <t>112-Coordinación General de Enlace Sectorial</t>
  </si>
  <si>
    <t>Contribuir a impulsar la productividad en el sector agroalimentario mediante inversión en capital físico, humano y tecnológico que garantice la seguridad alimentaria. mediante el incremento de disponibilidad de alimentos de las Unidades Económicas Rurales conformadas por pequeños productores.</t>
  </si>
  <si>
    <t>Unidades Económicas Rurales conformadas por pequeños productores incrementan la disponibilidad de alimentos.</t>
  </si>
  <si>
    <r>
      <t>Porcentaje de Pequeños Productores que perciben un incremento en su producción por el apoyo recibido</t>
    </r>
    <r>
      <rPr>
        <i/>
        <sz val="10"/>
        <color indexed="30"/>
        <rFont val="Soberana Sans"/>
      </rPr>
      <t xml:space="preserve">
</t>
    </r>
  </si>
  <si>
    <t>(Número de pequeños productores entrevistados que perciben un incremento en su producción por el apoyo recibido / Número de pequeños productores entrevistados)*100</t>
  </si>
  <si>
    <t>A C7. Los pequeños productores de café apoyados con incentivos económicos integrales para aumentar su productividad.</t>
  </si>
  <si>
    <r>
      <t>C7. Porcentaje de pequeños productores de café apoyados.</t>
    </r>
    <r>
      <rPr>
        <i/>
        <sz val="10"/>
        <color indexed="30"/>
        <rFont val="Soberana Sans"/>
      </rPr>
      <t xml:space="preserve">
</t>
    </r>
  </si>
  <si>
    <t>(Número total de pequeños productores de café apoyados para aumentar su productividad/ Número total de pequeños productores de café registrados en el padrón nacional cafetalero)*100</t>
  </si>
  <si>
    <t>B C1. Jóvenes rurales apoyados para su arraigo y emprendimiento en sus comunidades de origen</t>
  </si>
  <si>
    <r>
      <t>C1. Porcentaje de jóvenes rurales apoyados para su arraigo y emprendimiento</t>
    </r>
    <r>
      <rPr>
        <i/>
        <sz val="10"/>
        <color indexed="30"/>
        <rFont val="Soberana Sans"/>
      </rPr>
      <t xml:space="preserve">
</t>
    </r>
  </si>
  <si>
    <t>(Número total de jóvenes rurales apoyados para arraigo /Número total de jóvenes rurales  programados para arraigo )*100</t>
  </si>
  <si>
    <r>
      <t xml:space="preserve">C1.2 Porcentaje de personas entre 18 y 35 años pertenecientes a localidades rurales de los estratos E1, E2 y E3 apoyadas para ejecutar proyectos de producción primaria y agregación de valor.  </t>
    </r>
    <r>
      <rPr>
        <i/>
        <sz val="10"/>
        <color indexed="30"/>
        <rFont val="Soberana Sans"/>
      </rPr>
      <t xml:space="preserve">
</t>
    </r>
  </si>
  <si>
    <t xml:space="preserve">(Número de personas entre 18 y 35 años pertenecientes a localidades rurales de los estratos E1, E2 y E3,  apoyadas para ejecutar proyectos de producción primaria y agregación de valor / Número de personas entre 18 y 35 años pertenecientes a localidades rurales de los estratos E1, E2 y E3)*100  </t>
  </si>
  <si>
    <t>C C8. Los pequeños productores de maíz y frijol apoyados con incentivos económicos integrales para aumentar su productividad.</t>
  </si>
  <si>
    <r>
      <t>C8. Porcentaje de Pequeños productores de maíz y frijol apoyados con incentivos para la producción</t>
    </r>
    <r>
      <rPr>
        <i/>
        <sz val="10"/>
        <color indexed="30"/>
        <rFont val="Soberana Sans"/>
      </rPr>
      <t xml:space="preserve">
</t>
    </r>
  </si>
  <si>
    <t>[((Número de pequeños productores de maíz y frijol apoyados con incentivos para la producción) / (Total de pequeños productores de maíz y frijol que solicitan incentivos para la producción ) *100]</t>
  </si>
  <si>
    <t>D C4. Personas en condición de pobreza en zonas rurales y periurbanas y pequeños productores rurales de localidades de alta y muy alta marginación apoyados para incrementar la dotación de paquetes productivos y la agregación de valor de sus procesos productivos.</t>
  </si>
  <si>
    <r>
      <t>C4.2 Porcentaje de pequeñas productoras rurales pertenecientes a los estratos E1, E2 y E3  apoyadas para ejecutar proyectos de producción primaria y agregación de valor.</t>
    </r>
    <r>
      <rPr>
        <i/>
        <sz val="10"/>
        <color indexed="30"/>
        <rFont val="Soberana Sans"/>
      </rPr>
      <t xml:space="preserve">
</t>
    </r>
  </si>
  <si>
    <t>(Número de pequeñas productoras rurales, pertenecientes a los estratos E1, E2 y E3  apoyadas para ejecutar proyectos de producción primaria y agregación de valor /Número de pequeñas productoras rurales, pertenecientes a los estratos E1, E2 y E3 )*100</t>
  </si>
  <si>
    <r>
      <t>C4.1 Porcentaje de mujeres mayores de 18 años en condición de pobreza pertenecientes a localidades rurales y periurbanas apoyadas con paquetes, para la instalación de huertos y módulos de gallinas o conejos.</t>
    </r>
    <r>
      <rPr>
        <i/>
        <sz val="10"/>
        <color indexed="30"/>
        <rFont val="Soberana Sans"/>
      </rPr>
      <t xml:space="preserve">
</t>
    </r>
  </si>
  <si>
    <t>[Número de mujeres mayores de 18 años en condición de pobreza pertenecientes a localidades rurales y periurbanas apoyadas con paquetes, para la  instalación de huertos y módulos de gallinas o conejos/ Número de mujeres mayores de 18 años en condición de pobreza pertenecientes a localidades rurales y periurbanas]*100</t>
  </si>
  <si>
    <t>E C9. Grupos de mujeres y hombres que habitan en núcleos agrarios apoyados con proyectos productivos.</t>
  </si>
  <si>
    <r>
      <t>C9. Porcentaje de grupos de mujeres y hombres en núcleos agrarios apoyados con proyectos productivos.</t>
    </r>
    <r>
      <rPr>
        <i/>
        <sz val="10"/>
        <color indexed="30"/>
        <rFont val="Soberana Sans"/>
      </rPr>
      <t xml:space="preserve">
</t>
    </r>
  </si>
  <si>
    <t>(Número total de grupos de mujeres y hombres en núcleos agrarios apoyados/Número total de grupos de mujeres y hombres en núcleos agrarios con solicitudes para proyectos productivos técnicamente validadas)*100</t>
  </si>
  <si>
    <t>F C5. Pequeños productores de las Unidades Económicas Rurales apoyados con con servicios de extensión, desarrollo de capacidades y capacitación.</t>
  </si>
  <si>
    <r>
      <t>C5. Porcentaje de pequeños productores apoyados con servicios de  extensión, desarrollo de capacidades y capacitación.</t>
    </r>
    <r>
      <rPr>
        <i/>
        <sz val="10"/>
        <color indexed="30"/>
        <rFont val="Soberana Sans"/>
      </rPr>
      <t xml:space="preserve">
</t>
    </r>
  </si>
  <si>
    <t>(Número total de pequeños productores apoyados con servicios de  extensión, desarrollo de capacidades y capacitación/ Número total de pequeños productores solicitantes con dictamen positivo)* 100</t>
  </si>
  <si>
    <t>G C11. Unidades de producción de alta y muy alta marginación apoyadas para contribuir en su seguridad y condición alimentaria</t>
  </si>
  <si>
    <r>
      <t xml:space="preserve">C11. Porcentaje de productores beneficiarios de alta y muy alta marginación que pertenecen a una unidad de producción familiar apoyados  con incentivos del PESA para la producción de  alimentos, que contribuyen  a su  seguridad alimentaria.  </t>
    </r>
    <r>
      <rPr>
        <i/>
        <sz val="10"/>
        <color indexed="30"/>
        <rFont val="Soberana Sans"/>
      </rPr>
      <t xml:space="preserve">
</t>
    </r>
  </si>
  <si>
    <t>(Número de productores beneficiarios  de alta y muy alta marginación apoyados con incentivos del PESA que producen alimentos  / Total de beneficiarios autorizados del PESA )*100</t>
  </si>
  <si>
    <t>H C10. Capacidad de almacenamiento de agua y superficie incorporada al aprovechamiento sustentable del suelo incrementadas</t>
  </si>
  <si>
    <r>
      <t>C10.1 Porcentaje de variación de la capacidad de almacenamiento de agua</t>
    </r>
    <r>
      <rPr>
        <i/>
        <sz val="10"/>
        <color indexed="30"/>
        <rFont val="Soberana Sans"/>
      </rPr>
      <t xml:space="preserve">
</t>
    </r>
  </si>
  <si>
    <t>[((Metros cúbicos de capacidad instalada para almacenamiento anual del agua en el año tn)/(Metros cúbicos de capacidad instalada para almacenamiento de agua en el año t0))]*100]</t>
  </si>
  <si>
    <r>
      <t>C10.2 Tasa de variación de la superficie agropecuaria incorporada al aprovechamiento sustentable</t>
    </r>
    <r>
      <rPr>
        <i/>
        <sz val="10"/>
        <color indexed="30"/>
        <rFont val="Soberana Sans"/>
      </rPr>
      <t xml:space="preserve">
</t>
    </r>
  </si>
  <si>
    <t xml:space="preserve">[((Hectáreas incorporadas al aprovechamiento sustentable del suelo y agua en el año tn)/(Hectáreas incorporadas al aprovechamiento sustentable de suelo y agua en el año t0))]*100]-100. </t>
  </si>
  <si>
    <t>I C2. Productores agropecuarios apoyados para mejorar su capacidad adaptativa ante desastres naturales.</t>
  </si>
  <si>
    <r>
      <t>C2.3 Índice de siniestralidad</t>
    </r>
    <r>
      <rPr>
        <i/>
        <sz val="10"/>
        <color indexed="30"/>
        <rFont val="Soberana Sans"/>
      </rPr>
      <t xml:space="preserve">
</t>
    </r>
  </si>
  <si>
    <t>(monto de indemnizaciones pagadas contra desastres naturales/ total de primas pagadas) * 100</t>
  </si>
  <si>
    <t>Estratégico-Economía-Anual</t>
  </si>
  <si>
    <r>
      <t>C2.2 Potenciación de los incentivos económicos (Federal y Estatal) ante la ocurrencia de desastres naturales</t>
    </r>
    <r>
      <rPr>
        <i/>
        <sz val="10"/>
        <color indexed="30"/>
        <rFont val="Soberana Sans"/>
      </rPr>
      <t xml:space="preserve">
</t>
    </r>
  </si>
  <si>
    <t>(Monto de incentivos económicos que protegen a las actividades productivas de productores agropecuarios, acuícolas y pesqueros ante la ocurrencia de desastres naturales/Monto de incentivos económicos asignados)</t>
  </si>
  <si>
    <r>
      <t>C2.1 Porcentaje de productores apoyados para mejorar su capacidad adaptativa ante desastres naturales.</t>
    </r>
    <r>
      <rPr>
        <i/>
        <sz val="10"/>
        <color indexed="30"/>
        <rFont val="Soberana Sans"/>
      </rPr>
      <t xml:space="preserve">
</t>
    </r>
  </si>
  <si>
    <t>(Número de productores agropecuarios apoyados para mejorar su capacidad adaptativa ante desastres naturales/Número de productores agropecuarios elegibles)*100</t>
  </si>
  <si>
    <t>J C6. Organizaciones rurales apoyadas para su fortalecimiento.</t>
  </si>
  <si>
    <r>
      <t>C6. Porcentaje de Organizaciones Rurales apoyadas que incorporaron acciones y/o estrategias con temas estructurales afines al sector.</t>
    </r>
    <r>
      <rPr>
        <i/>
        <sz val="10"/>
        <color indexed="30"/>
        <rFont val="Soberana Sans"/>
      </rPr>
      <t xml:space="preserve">
</t>
    </r>
  </si>
  <si>
    <t xml:space="preserve">(Número de Organizaciones rurales apoyadas que incorporaron acciones y/o estrategias con temas afines al sector agroalimentario / Número de Organizaciones rurales que fueron apoyadas)*100   </t>
  </si>
  <si>
    <t>K C3. Productores de zonas áridas y semiáridas apoyados con proyectos integrales en municipios áridos y semiáridos del país.</t>
  </si>
  <si>
    <r>
      <t>C3.1 Porcentaje de variación de municipios de zonas áridas y semiáridas con proyectos integrales ejecutados</t>
    </r>
    <r>
      <rPr>
        <i/>
        <sz val="10"/>
        <color indexed="30"/>
        <rFont val="Soberana Sans"/>
      </rPr>
      <t xml:space="preserve">
</t>
    </r>
  </si>
  <si>
    <t xml:space="preserve">((Municipios de zonas áridas y semiáridas atendidos con proyectos en el año tn/Municipios de zonas áridas y semiáridas en el año t0)-1)*100 </t>
  </si>
  <si>
    <r>
      <t xml:space="preserve">C3.2 Porcentaje de productores que habitan en zonas áridas y semiáridas apoyados    </t>
    </r>
    <r>
      <rPr>
        <i/>
        <sz val="10"/>
        <color indexed="30"/>
        <rFont val="Soberana Sans"/>
      </rPr>
      <t xml:space="preserve">
</t>
    </r>
  </si>
  <si>
    <t xml:space="preserve">(Número de productores que habitan en zonas áridas y semiáridas apoyados en el año en curso /Número de productores que habitan en zonas áridas y semiáridas que solicitan apoyo en el año en curso)*100    </t>
  </si>
  <si>
    <t>A 1 A1.C7 Dictaminación de solicitudes</t>
  </si>
  <si>
    <r>
      <t>A1. C7 Porcentaje de solicitudes dictaminadas del PROCAFE</t>
    </r>
    <r>
      <rPr>
        <i/>
        <sz val="10"/>
        <color indexed="30"/>
        <rFont val="Soberana Sans"/>
      </rPr>
      <t xml:space="preserve">
</t>
    </r>
  </si>
  <si>
    <t>(Total de solicitudes dictaminadas del PROCAFE en el plazo establecido en las Reglas de Operación/Total de solicitudes recibidas de PROCAFE)*100</t>
  </si>
  <si>
    <t>B 2 A1.C1 Dictaminación de solicitudes</t>
  </si>
  <si>
    <r>
      <t>A1.C1 Porcentaje de solicitudes dictaminadas positivas</t>
    </r>
    <r>
      <rPr>
        <i/>
        <sz val="10"/>
        <color indexed="30"/>
        <rFont val="Soberana Sans"/>
      </rPr>
      <t xml:space="preserve">
</t>
    </r>
  </si>
  <si>
    <t>(Número de solicitudes dictaminadas positivas/Número de solicitudes recibidas)*100</t>
  </si>
  <si>
    <t>B 3 A1.C1.2 Ditaminación de Solicitudes</t>
  </si>
  <si>
    <r>
      <t>A1. C1.2 Porcentaje de solicitudes autorizadas de proyectos de producción primaria y agregación de valor del componente Arráigate</t>
    </r>
    <r>
      <rPr>
        <i/>
        <sz val="10"/>
        <color indexed="30"/>
        <rFont val="Soberana Sans"/>
      </rPr>
      <t xml:space="preserve">
</t>
    </r>
  </si>
  <si>
    <t xml:space="preserve">(Número de solicitudes autorizadas de proyectos de producción primaria y agregación de valor del componente Arráigate /Número de solicitudes recibidas de proyectos de producción primaria y agregación de valor del componente Arráigate)*100  </t>
  </si>
  <si>
    <t>C 4 A1.C8 Dictaminación de solicitudes</t>
  </si>
  <si>
    <r>
      <t>A1.C8 Porcentaje de solicitudes de pequeños productores de maíz y frijol dictaminadas para la obtención de incentivos para la producción</t>
    </r>
    <r>
      <rPr>
        <i/>
        <sz val="10"/>
        <color indexed="30"/>
        <rFont val="Soberana Sans"/>
      </rPr>
      <t xml:space="preserve">
</t>
    </r>
  </si>
  <si>
    <t>(Número de solicitudes de pequeños productores de maíz y frijol dictaminadas para la obtención de incentivos para la producción / (Total de solicitudes de pequeños productores de maíz y frijol recibidas para la obtención de incentivos para la producción )*100</t>
  </si>
  <si>
    <t>D 5 A2.C4 Autorización de solicitudes para proyectos de producción primaria y agregación de valor.</t>
  </si>
  <si>
    <r>
      <t>A2.C4 Porcentaje de solicitudes autorizadas de proyectos de producción primaria y agregación de valor.</t>
    </r>
    <r>
      <rPr>
        <i/>
        <sz val="10"/>
        <color indexed="30"/>
        <rFont val="Soberana Sans"/>
      </rPr>
      <t xml:space="preserve">
</t>
    </r>
  </si>
  <si>
    <t>(Numero de solicitudes autorizadas de proyectos de producción primaria y agregación de valor/Número de solicitudes recibidas de proyectos de producción primaria y agregación de valor)*100</t>
  </si>
  <si>
    <t>D 6 A1.C4 Autorización de solicitudes para huertos y módulos de gallinas o conejos</t>
  </si>
  <si>
    <r>
      <t>A1.C4 Porcentaje de solicitudes autorizadas para la instalación de huertos y módulos de gallinas o conejos.</t>
    </r>
    <r>
      <rPr>
        <i/>
        <sz val="10"/>
        <color indexed="30"/>
        <rFont val="Soberana Sans"/>
      </rPr>
      <t xml:space="preserve">
</t>
    </r>
  </si>
  <si>
    <t>(Número de solicitudes autorizadas para la instalación de huertos y módulos de gallinas o conejos /Número de solicitudes recibidas para la instalación de huertos y módulos de gallinas o conejos)*100</t>
  </si>
  <si>
    <t>E 7 A2.C9 Inducción informativa a integrantes de los grupos autorizados sobre el Componente.</t>
  </si>
  <si>
    <r>
      <t>A2.C9 Porcentaje de mujeres y hombres con proyectos productivos autorizados que asisten a la inducción informativa sobre el componente</t>
    </r>
    <r>
      <rPr>
        <i/>
        <sz val="10"/>
        <color indexed="30"/>
        <rFont val="Soberana Sans"/>
      </rPr>
      <t xml:space="preserve">
</t>
    </r>
  </si>
  <si>
    <t>(Número de mujeres y hombres con proyectos productivos autorizados que asisten a la inducción informativa/ Número de mujeres y hombres de grupos con proyectos productivos autorizados)*100</t>
  </si>
  <si>
    <t>E 8 A1.C9 Dictaminación técnica de proyectos productivos procedentes</t>
  </si>
  <si>
    <r>
      <t>A1.C9 Porcentaje de proyectos productivos dictaminados técnicamente.</t>
    </r>
    <r>
      <rPr>
        <i/>
        <sz val="10"/>
        <color indexed="30"/>
        <rFont val="Soberana Sans"/>
      </rPr>
      <t xml:space="preserve">
</t>
    </r>
  </si>
  <si>
    <t>(Número total de proyectos productivos dictaminados técnicamente/Número total de proyectos productivos procedentes a ser dictaminados técnicamente)*100</t>
  </si>
  <si>
    <t>F 9 A1.C5 Extensionistas seleccionados en tiempo y forma en las entidades federativas</t>
  </si>
  <si>
    <r>
      <t>A1.C5 Porcentaje de extensionistas contratados en el año t</t>
    </r>
    <r>
      <rPr>
        <i/>
        <sz val="10"/>
        <color indexed="30"/>
        <rFont val="Soberana Sans"/>
      </rPr>
      <t xml:space="preserve">
</t>
    </r>
  </si>
  <si>
    <t>(Número de extensionistas contratados en el año t /Número total de extensionistas programados a contratar en el año t)*100</t>
  </si>
  <si>
    <t>G 10 A1.C11 Dictaminación del Desempeño de las Agencias de Desarrollo Rural</t>
  </si>
  <si>
    <r>
      <t xml:space="preserve">A1.C11 Porcentaje de Agencias de Desarrollo Rural PESA  con dictamen </t>
    </r>
    <r>
      <rPr>
        <i/>
        <sz val="10"/>
        <color indexed="30"/>
        <rFont val="Soberana Sans"/>
      </rPr>
      <t xml:space="preserve">
</t>
    </r>
  </si>
  <si>
    <t>(Agencias de Desarrollo Rural (ADR) con dictamen/Total de Agencias de Desarrollo Rural) *100</t>
  </si>
  <si>
    <t>H 11 A1.C10 Otorgamiento de apoyos para infraestructura de captación, manejo y almacenamiento de agua.</t>
  </si>
  <si>
    <r>
      <t>A1.C10 Porcentaje del recurso comprometido para infraestructura de captación, manejo y almacenamiento de agua con respecto al total del recurso de Inversión del Componente</t>
    </r>
    <r>
      <rPr>
        <i/>
        <sz val="10"/>
        <color indexed="30"/>
        <rFont val="Soberana Sans"/>
      </rPr>
      <t xml:space="preserve">
</t>
    </r>
  </si>
  <si>
    <t>(Presupuesto comprometido para conservación de suelo e infraestructura de captación, manejo y almacenamiento de agua /Total  de recurso asignado al componente en 2017)*100</t>
  </si>
  <si>
    <t>H 12 A2.C10 Seguimiento a la supervisión de infraestructura para el aprovechamiento sustentable de suelo y agua</t>
  </si>
  <si>
    <r>
      <t>A2.C10 Porcentaje de entidades supervisadas en el proceso operativo</t>
    </r>
    <r>
      <rPr>
        <i/>
        <sz val="10"/>
        <color indexed="30"/>
        <rFont val="Soberana Sans"/>
      </rPr>
      <t xml:space="preserve">
</t>
    </r>
  </si>
  <si>
    <t>((Número de entidades supervisadas en el proceso operativo realizadas) / (Número de entidades participantes en la operación del componente))*100</t>
  </si>
  <si>
    <t>I 13 A1.C2 Contratación de Pólizas para asegurar activos productivos ante la ocurrencia de siniestros</t>
  </si>
  <si>
    <r>
      <t>A1.2.C2 Porcentaje de superficie elegible asegurada ante la ocurrencia de siniestros</t>
    </r>
    <r>
      <rPr>
        <i/>
        <sz val="10"/>
        <color indexed="30"/>
        <rFont val="Soberana Sans"/>
      </rPr>
      <t xml:space="preserve">
</t>
    </r>
  </si>
  <si>
    <t>(Superficie elegible asegurada contra siniestros / total de superficie elegible)*100</t>
  </si>
  <si>
    <r>
      <t>A1.C2 Porcentaje de unidades animal aseguradas ante la ocurrencia de siniestros</t>
    </r>
    <r>
      <rPr>
        <i/>
        <sz val="10"/>
        <color indexed="30"/>
        <rFont val="Soberana Sans"/>
      </rPr>
      <t xml:space="preserve">
</t>
    </r>
  </si>
  <si>
    <t>(Unidades animal elegible asegurada contra desastres naturales /total de unidades animal elegible)*100</t>
  </si>
  <si>
    <t>J 14 A2.C6 Dictaminación de solicitudes.</t>
  </si>
  <si>
    <r>
      <t>A2.C6 Porcentaje de solicitudes de Organizaciones Rurales evaluadas en el plazo establecido en las Reglas de Operación.</t>
    </r>
    <r>
      <rPr>
        <i/>
        <sz val="10"/>
        <color indexed="30"/>
        <rFont val="Soberana Sans"/>
      </rPr>
      <t xml:space="preserve">
</t>
    </r>
  </si>
  <si>
    <t>(Total de solicitudes evaluadas en el plazo establecido en las Reglas de Operación/Total de solicitudes recibidas)*100</t>
  </si>
  <si>
    <t>J 15 A1.C6 Verificación del programa de fortalecimiento de las organizaciones rurales</t>
  </si>
  <si>
    <r>
      <t>A1.C6 Porcentaje de organizaciones rurales supervisadas.</t>
    </r>
    <r>
      <rPr>
        <i/>
        <sz val="10"/>
        <color indexed="30"/>
        <rFont val="Soberana Sans"/>
      </rPr>
      <t xml:space="preserve">
</t>
    </r>
  </si>
  <si>
    <t>(Organizaciones rurales supervisadas/Organizaciones rurales apoyadas)*100</t>
  </si>
  <si>
    <t>K 16 A1.C3 Otorgamiento de apoyos</t>
  </si>
  <si>
    <r>
      <t xml:space="preserve">A1.C3 Porcentaje proyectos integrales apoyados     </t>
    </r>
    <r>
      <rPr>
        <i/>
        <sz val="10"/>
        <color indexed="30"/>
        <rFont val="Soberana Sans"/>
      </rPr>
      <t xml:space="preserve">
</t>
    </r>
  </si>
  <si>
    <t xml:space="preserve">(Número de proyectos integrales apoyados en el año en curso /Número de proyectos integrales solicitados en el año en curso)*100    </t>
  </si>
  <si>
    <r>
      <t xml:space="preserve">Porcentaje de Pequeños Productores que perciben un incremento en su producción por el apoyo recibido
</t>
    </r>
    <r>
      <rPr>
        <sz val="10"/>
        <rFont val="Soberana Sans"/>
        <family val="2"/>
      </rPr>
      <t xml:space="preserve"> Causa : La meta se vio afectada a la baja derivado de lo siguiente:    1.- Los componentes de Extensionismo y Arráigate en su concepto de capacitación no han iniciado con la etapa 5.1.     2.- El componente de PIMAF, disminuyó el número de la muestra para la etapa 5.1, en consecuencia el número de pequeños productores de este componente que incrementaron su producción también disminuyó. Adicional a ello del total de los entrevistados de este componente 36.89% manifestaron que su cultivo sufrió algún tipo de siniestro. Efecto: La variación de la meta a la baja fue solo de .53 puntos porcentuales por lo que se considera que los efectos no son de un alto impacto, y derivado de que el proceso de supervisión de la etapa 5.1 aún no concluye para todos los componentes se espera que para el reporte del CCP se llegue al cumplimiento del 100%. Otros Motivos:</t>
    </r>
  </si>
  <si>
    <r>
      <t xml:space="preserve">C7. Porcentaje de pequeños productores de café apoyados.
</t>
    </r>
    <r>
      <rPr>
        <sz val="10"/>
        <rFont val="Soberana Sans"/>
        <family val="2"/>
      </rPr>
      <t xml:space="preserve"> Causa : Hay mayor Asociatividad de cafeticultores en grupos de trabajo y personas morales para acceder a los apoyos del Componente, teniendo en consecuencia un mayor número de integrantes y de pequeños productores de café apoyados.   Efecto: Positivo, se logró atender a un mayor número de cafeticultores, aún cuando el número de solicitudes no aumentó considerablemente (cada solicitud de grupos de trabajo y personas morales, agruparon a un alto número de productores).   Otros Motivos:</t>
    </r>
  </si>
  <si>
    <r>
      <t xml:space="preserve">C1. Porcentaje de jóvenes rurales apoyados para su arraigo y emprendimiento
</t>
    </r>
    <r>
      <rPr>
        <sz val="10"/>
        <rFont val="Soberana Sans"/>
        <family val="2"/>
      </rPr>
      <t xml:space="preserve"> Causa : La meta se vio rebasada debido a:  El número de solicitudes que ingresaron fueron superiores a lo programado, ello incrementó considerablemente el número de jóvenes rurales apoyados; aunado a que en la operación algunas Instancias Ejecutoras (IE) acordaron con las Entidades Capacitadoras Consultoras  incrementar en la medida de lo posible la cantidad de jóvenes atendidos sin demeritar los servicios. Efecto: Se tuvo mayor número de jóvenes beneficiarios del Componente Arráigate Joven Impulso Emprendedor en comparación a la meta programada en un 53%, que corresponden a 34,044 jóvenes beneficiados para su arraigo.    Otros Motivos:</t>
    </r>
  </si>
  <si>
    <r>
      <t xml:space="preserve">C1.2 Porcentaje de personas entre 18 y 35 años pertenecientes a localidades rurales de los estratos E1, E2 y E3 apoyadas para ejecutar proyectos de producción primaria y agregación de valor.  
</t>
    </r>
    <r>
      <rPr>
        <sz val="10"/>
        <rFont val="Soberana Sans"/>
        <family val="2"/>
      </rPr>
      <t xml:space="preserve"> Causa : Si bien la meta relativa se cumplió, la meta absoluta tiene una ligera variación a la alta, debido a que algunos de los proyectos autorizados solicitaron un monto de apoyo menor al monto máximo de apoyo, por lo que se tuvo presupuesto para lograr apoyar a más personas. Efecto: Al apoyar a más personas de las que se tenían programadas, se logró mayor cobertura por parte del componente. Otros Motivos:</t>
    </r>
  </si>
  <si>
    <r>
      <t xml:space="preserve">C8. Porcentaje de Pequeños productores de maíz y frijol apoyados con incentivos para la producción
</t>
    </r>
    <r>
      <rPr>
        <sz val="10"/>
        <rFont val="Soberana Sans"/>
        <family val="2"/>
      </rPr>
      <t xml:space="preserve"> Causa : A la fecha del corte, de manera preliminar se contabiliza un porcentaje mayor al establecido como meta, esto derivado de que un número mayor de los solicitantes dictaminados como positivos y publicados, cumplieron con los requisitos establecidos en Reglas de Operación, debido a que para el presente ejercicio en Reglas de operación se simplificó  el acreditamiento de requisitos para aquellos productores que fueron beneficiados en el ejercicio anterior. Efecto: El número mayor de beneficiarios del PIMAF permitió incrementar la cobertura de pequeños productores de maíz y frijol ubicados en localidades catalogadas con Muy alto y Alto índice de marginación según la CONAPO. Otros Motivos:</t>
    </r>
  </si>
  <si>
    <r>
      <t xml:space="preserve">C4.2 Porcentaje de pequeñas productoras rurales pertenecientes a los estratos E1, E2 y E3  apoyadas para ejecutar proyectos de producción primaria y agregación de valor.
</t>
    </r>
    <r>
      <rPr>
        <sz val="10"/>
        <rFont val="Soberana Sans"/>
        <family val="2"/>
      </rPr>
      <t xml:space="preserve"> Causa : Debido a que algunos de los proyectos autorizados, solicitaron un monto de apoyo menor al monto máximo de apoyo, se tuvo presupuesto para apoyar a un número mayor de pequeñas productoras de las inicialmente programadas. Efecto: Al apoyar un número mayor de pequeñas productoras de las que se tenían programadas, se logró mayor cobertura por parte del componente. Otros Motivos:</t>
    </r>
  </si>
  <si>
    <r>
      <t xml:space="preserve">C4.1 Porcentaje de mujeres mayores de 18 años en condición de pobreza pertenecientes a localidades rurales y periurbanas apoyadas con paquetes, para la instalación de huertos y módulos de gallinas o conejos.
</t>
    </r>
    <r>
      <rPr>
        <sz val="10"/>
        <rFont val="Soberana Sans"/>
        <family val="2"/>
      </rPr>
      <t xml:space="preserve"> Causa : Inicialmente el cálculo de la meta se realizó contemplando el costo más alto del paquete, sin embargo, se recibieron solicitudes de paquetes del costo menor y esto permitió apoyar más mujeres de las que se tenían programadas. Efecto: Al apoyar a más mujeres de las que se tenían programadas, se logró mayor cobertura por parte del componente. Otros Motivos:</t>
    </r>
  </si>
  <si>
    <r>
      <t xml:space="preserve">C9. Porcentaje de grupos de mujeres y hombres en núcleos agrarios apoyados con proyectos productivos.
</t>
    </r>
    <r>
      <rPr>
        <sz val="10"/>
        <rFont val="Soberana Sans"/>
        <family val="2"/>
      </rPr>
      <t xml:space="preserve"> Causa : Derivado de la ampliación presupuestal al componente, se superó la cantidad de grupos de mujeres y hombres  apoyados con proyectos productivos  en zonas rurales y periurbanas respecto a los que se tenían programados.    Efecto: Una variación superior del 1.3% respecto a la meta anual programada,  beneficia la consecución de los objetivos y metas del indicador a nivel componente, en virtud de que se logró apoyar a más grupos.    Otros Motivos:</t>
    </r>
  </si>
  <si>
    <r>
      <t xml:space="preserve">C5. Porcentaje de pequeños productores apoyados con servicios de  extensión, desarrollo de capacidades y capacitación.
</t>
    </r>
    <r>
      <rPr>
        <sz val="10"/>
        <rFont val="Soberana Sans"/>
        <family val="2"/>
      </rPr>
      <t xml:space="preserve"> Causa : Debido a que se redujo el periodo de contratación de los extensionistas, se pudo contratar una mayor cantidad de los mismos y por lo tanto incrementó la cantidad de productores atendidos Efecto:  Benefició a más productores con servicios de Extensión. Otros Motivos:</t>
    </r>
  </si>
  <si>
    <r>
      <t xml:space="preserve">C11. Porcentaje de productores beneficiarios de alta y muy alta marginación que pertenecen a una unidad de producción familiar apoyados  con incentivos del PESA para la producción de  alimentos, que contribuyen  a su  seguridad alimentaria.  
</t>
    </r>
    <r>
      <rPr>
        <sz val="10"/>
        <rFont val="Soberana Sans"/>
        <family val="2"/>
      </rPr>
      <t xml:space="preserve"> Causa : Derivado de la mecánica operativa del componente la responsabilidad del registro y actualización de la información en el Sistema Único de Registro de Información (SURI) el cual es la única fuente de información oficial para el componente PESA, son las Instancias Ejecutoras y estas, aún se encuentran en la actualización del SURI.   Efecto: Retraso en la actualización del SURI para poder generar los reportes requeridos.  Sin embargo se estará en condiciones de cumplir la meta para el CCP 2018 Otros Motivos:</t>
    </r>
  </si>
  <si>
    <r>
      <t xml:space="preserve">C10.1 Porcentaje de variación de la capacidad de almacenamiento de agua
</t>
    </r>
    <r>
      <rPr>
        <sz val="10"/>
        <rFont val="Soberana Sans"/>
        <family val="2"/>
      </rPr>
      <t xml:space="preserve"> Causa : La meta se comporto conforme a lo programado. Cabe mencionar que las cifras pueden variar para el CCP ya que los estados están en el proceso de integración de sus informes finales.   Efecto: La meta se comporto conforme a lo programado   Otros Motivos:</t>
    </r>
  </si>
  <si>
    <r>
      <t xml:space="preserve">C10.2 Tasa de variación de la superficie agropecuaria incorporada al aprovechamiento sustentable
</t>
    </r>
    <r>
      <rPr>
        <sz val="10"/>
        <rFont val="Soberana Sans"/>
        <family val="2"/>
      </rPr>
      <t xml:space="preserve"> Causa : La meta se comportó conforme a lo programado. Cabe mencionar que las cifras pueden variar para el CCP ya que los estados están en el proceso de integración de sus informes finales.    Efecto: La meta se comportó conforme a lo programado    Otros Motivos:</t>
    </r>
  </si>
  <si>
    <r>
      <t xml:space="preserve">C2.3 Índice de siniestralidad
</t>
    </r>
    <r>
      <rPr>
        <sz val="10"/>
        <rFont val="Soberana Sans"/>
        <family val="2"/>
      </rPr>
      <t xml:space="preserve"> Causa : El índice de siniestralidad a la fecha es del 17.57%, es decir, aún no se ha alcanzado la meta programada, en virtud a que aún no concluye la vigencia del portafolio de aseguramiento, por lo que este dato puede incrementar en virtud a que la vigencia de las pólizas contratadas comprenden hasta julio de 2019. Efecto: El índice de siniestralidad depende de la ocurrencia de desastres naturales considerados en la cobertura del portafolio así como de que éstos generen afectaciones totales. En este sentido, la operación del portafolio no ha concluido por lo que se estima que pueden generarse indemnizaciones de las coberturas vigentes y que por lo tanto puede incrementarse la meta. Otros Motivos:</t>
    </r>
  </si>
  <si>
    <r>
      <t xml:space="preserve">C2.2 Potenciación de los incentivos económicos (Federal y Estatal) ante la ocurrencia de desastres naturales
</t>
    </r>
    <r>
      <rPr>
        <sz val="10"/>
        <rFont val="Soberana Sans"/>
        <family val="2"/>
      </rPr>
      <t xml:space="preserve"> Causa : En el 2018, la potenciación de los incentivos económicos que protegen a las actividades productivas de productores agropecuarios ante siniestros naturales (federal, estatal, fondos de aseguramiento y productores) alcanzaron la meta programada de 12.07 veces, con respecto a los incentivos económicos públicos asignados para la atención de afectaciones derivadas por estas causas, asegurando 12 millones de hectáreas y 37.7 millones de unidades animal.   Lo anterior, en virtud a que en el 2018 no se ejercieron recursos federales para apoyos directos, asimismo, el seguro de apoyos directos fue mucho mas barato que el año pasado  y la suma asegurada de los fondos de aseguramiento es mucho mayor que la que se maneja en los seguros catastróficos. Efecto: El Gobierno Federal, los Gobiernos Estatales, los Fondos de aseguramiento y los productores pudieron contar con un instrumento de protección en caso de suceder siniestros naturales que afectaran sus actividades agrícolas y pecuarias, para su pronta reincorporación productiva. Otros Motivos:</t>
    </r>
  </si>
  <si>
    <r>
      <t xml:space="preserve">C2.1 Porcentaje de productores apoyados para mejorar su capacidad adaptativa ante desastres naturales.
</t>
    </r>
    <r>
      <rPr>
        <sz val="10"/>
        <rFont val="Soberana Sans"/>
        <family val="2"/>
      </rPr>
      <t xml:space="preserve"> Causa : La meta fue superada derivado de la demanda por parte de los productores para seguros agropecuarios catastrófico o comercial para atender siniestros naturales. Efecto: Los productores agropecuarios de bajos ingresos pudieron contar con un instrumento de protección en caso de suceder siniestros naturales que afectaran sus actividades agrícolas y pecuarias, para su pronta reincorporación productiva. Otros Motivos:</t>
    </r>
  </si>
  <si>
    <r>
      <t xml:space="preserve">C6. Porcentaje de Organizaciones Rurales apoyadas que incorporaron acciones y/o estrategias con temas estructurales afines al sector.
</t>
    </r>
    <r>
      <rPr>
        <sz val="10"/>
        <rFont val="Soberana Sans"/>
        <family val="2"/>
      </rPr>
      <t xml:space="preserve"> Causa : El componente recibió, pese a diversas reducciones presupuestales, posteriores ampliaciones con los que fue posible racionalizar el presupuesto para apoyar a un número mayor de organizaciones, las cuales a su vez tuvieron mayor interés en orientar sus acciones de fortalecimiento en temas prioritarios para el sector.    Efecto: Se apoyó a un número mayor de organizaciones que lo esperado y por lo tanto fueron ejecutados un mayor número de Planes de Trabajo con acciones de mayor beneficio al sector. Otros Motivos:</t>
    </r>
  </si>
  <si>
    <r>
      <t xml:space="preserve">C3.1 Porcentaje de variación de municipios de zonas áridas y semiáridas con proyectos integrales ejecutados
</t>
    </r>
    <r>
      <rPr>
        <sz val="10"/>
        <rFont val="Soberana Sans"/>
        <family val="2"/>
      </rPr>
      <t xml:space="preserve"> Causa : La meta se comporto conforme a lo programado Efecto: La meta se comporto conforme a lo programado Otros Motivos:</t>
    </r>
  </si>
  <si>
    <r>
      <t xml:space="preserve">C3.2 Porcentaje de productores que habitan en zonas áridas y semiáridas apoyados    
</t>
    </r>
    <r>
      <rPr>
        <sz val="10"/>
        <rFont val="Soberana Sans"/>
        <family val="2"/>
      </rPr>
      <t xml:space="preserve"> Causa : El número de productores apoyados no se alcanza debido a que derivado de un ajuste presupuestal, los proyectos realizados incluyeron a un menor número de productores en relación a los que se tenían programados. Efecto: Los productores no apoyados quedaron dentro de proyectos pendientes, por lo que se espera estar en posibilidades de apoyarlos para 2019. Otros Motivos:</t>
    </r>
  </si>
  <si>
    <r>
      <t xml:space="preserve">A1. C7 Porcentaje de solicitudes dictaminadas del PROCAFE
</t>
    </r>
    <r>
      <rPr>
        <sz val="10"/>
        <rFont val="Soberana Sans"/>
        <family val="2"/>
      </rPr>
      <t xml:space="preserve"> Causa : La meta se comportó conforme a lo programado. Efecto: La meta se comportó conforme a lo programado. Otros Motivos:</t>
    </r>
  </si>
  <si>
    <r>
      <t xml:space="preserve">A1.C1 Porcentaje de solicitudes dictaminadas positivas
</t>
    </r>
    <r>
      <rPr>
        <sz val="10"/>
        <rFont val="Soberana Sans"/>
        <family val="2"/>
      </rPr>
      <t xml:space="preserve"> Causa : Derivado de la difusión de las Convocatorias por parte de la Entidades Capacitadoras y Consultoras, se tuvo una mayor cantidad de solicitudes captadas, considerando que el componente se opera bajo un esquema de inducción, por lo general las solicitudes captadas son aquellas que se pueden atender, por lo cual la misma cantidad de solicitudes recibidas fueron las mismas que se atendieron.    Efecto: Se incrementó la cantidad de solicitudes recibidas y así como la cantidad de solicitudes autorizadas, dado que cada solicitud es en lo individual, se tuvo una mayor cantidad de jóvenes beneficiarios. Otros Motivos:</t>
    </r>
  </si>
  <si>
    <r>
      <t xml:space="preserve">A1. C1.2 Porcentaje de solicitudes autorizadas de proyectos de producción primaria y agregación de valor del componente Arráigate
</t>
    </r>
    <r>
      <rPr>
        <sz val="10"/>
        <rFont val="Soberana Sans"/>
        <family val="2"/>
      </rPr>
      <t xml:space="preserve"> Causa : Le meta tiene una ligera variación a la alta debido a que algunos de los proyectos autorizados solicitaron un monto de apoyo menor al monto máximo de apoyo, por lo que se tuvo presupuesto para autorizar más solicitudes de las inicialmente programadas. Efecto: Al autorizar un mayor número de solicitudes, se logró apoyar a un mayor número de personas de la población objetivo del componente y por lo tanto, del programa. Otros Motivos:</t>
    </r>
  </si>
  <si>
    <r>
      <t xml:space="preserve">A1.C8 Porcentaje de solicitudes de pequeños productores de maíz y frijol dictaminadas para la obtención de incentivos para la producción
</t>
    </r>
    <r>
      <rPr>
        <sz val="10"/>
        <rFont val="Soberana Sans"/>
        <family val="2"/>
      </rPr>
      <t>Sin Información,Sin Justificación</t>
    </r>
  </si>
  <si>
    <r>
      <t xml:space="preserve">A2.C4 Porcentaje de solicitudes autorizadas de proyectos de producción primaria y agregación de valor.
</t>
    </r>
    <r>
      <rPr>
        <sz val="10"/>
        <rFont val="Soberana Sans"/>
        <family val="2"/>
      </rPr>
      <t xml:space="preserve"> Causa : Debido a que algunos de los proyectos autorizados solicitaron un monto de apoyo menor al monto máximo de apoyo, se tuvo presupuesto para autorizar más solicitudes de las inicialmente programadas. Efecto: Al autorizar un mayor número de solicitudes, se logró apoyar a un mayor número de personas de la población objetivo del componente y por lo tanto, del programa. Otros Motivos:</t>
    </r>
  </si>
  <si>
    <r>
      <t xml:space="preserve">A1.C4 Porcentaje de solicitudes autorizadas para la instalación de huertos y módulos de gallinas o conejos.
</t>
    </r>
    <r>
      <rPr>
        <sz val="10"/>
        <rFont val="Soberana Sans"/>
        <family val="2"/>
      </rPr>
      <t xml:space="preserve"> Causa : Inicialmente el cálculo de la meta re realizó contemplando el costo más alto del paquete, sin embargo, se recibieron solicitudes de paquetes del costo menor y esto permitió autorizar un número mayor de solicitudes. Efecto: Al autorizar un mayor número de solicitudes, se logró apoyar a un mayor número de personas de la población objetivo del componente y por lo tanto, del programa. Otros Motivos:</t>
    </r>
  </si>
  <si>
    <r>
      <t xml:space="preserve">A2.C9 Porcentaje de mujeres y hombres con proyectos productivos autorizados que asisten a la inducción informativa sobre el componente
</t>
    </r>
    <r>
      <rPr>
        <sz val="10"/>
        <rFont val="Soberana Sans"/>
        <family val="2"/>
      </rPr>
      <t xml:space="preserve"> Causa : Una mayor cantidad de proyectos productivos autorizados, reflejó que un mayor número de mujeres y hombres con proyectos productivos autorizados asistieran a la inducción informativa sobre el componente, respecto a lo que se tenía programado.   Efecto: Una variación mayor como la registrada en el trimestre, respecto a la meta programada, refleja la eficiencia del componente para llevar a cabo la inducción impartida a los beneficiarios quienes deben cumplir con esta obligación previo a la entrega de recursos. La meta establecida fue superada en 8.96%.    Otros Motivos:</t>
    </r>
  </si>
  <si>
    <r>
      <t xml:space="preserve">A1.C9 Porcentaje de proyectos productivos dictaminados técnicamente.
</t>
    </r>
    <r>
      <rPr>
        <sz val="10"/>
        <rFont val="Soberana Sans"/>
        <family val="2"/>
      </rPr>
      <t xml:space="preserve"> Causa : Derivado de la modificación a la cantidad de proyectos a dictaminar por cada uno de los dictaminadores, se logró cumplir con la meta programada.   Efecto: Con el cumplimiento del proceso de dictaminación se logró contar con proyectos técnicamente procedentes, a fin de seleccionar aquellos que fueron apoyados.   Otros Motivos:</t>
    </r>
  </si>
  <si>
    <r>
      <t xml:space="preserve">A1.C5 Porcentaje de extensionistas contratados en el año t
</t>
    </r>
    <r>
      <rPr>
        <sz val="10"/>
        <rFont val="Soberana Sans"/>
        <family val="2"/>
      </rPr>
      <t xml:space="preserve"> Causa : El comportamiento de la meta fue superior a lo programado, ya que  hubo un incremento del 6.8% en el número de extensionistas contratados en el año derivado de una reducción del periodo de contratación, ello permitió contratar 397 extensionistas más a los programados. Efecto: Se obtuvo la contratación de 397 técnicos Extensionistas adicionales a los programados, con lo cual se atendió a una mayor cantidad de productores con servicios de extensión. Otros Motivos:</t>
    </r>
  </si>
  <si>
    <r>
      <t xml:space="preserve">A1.C11 Porcentaje de Agencias de Desarrollo Rural PESA  con dictamen 
</t>
    </r>
    <r>
      <rPr>
        <sz val="10"/>
        <rFont val="Soberana Sans"/>
        <family val="2"/>
      </rPr>
      <t xml:space="preserve"> Causa : El trabajo del PESA esta enfocado en el desarrollo de comunidades rurales que viven en situación de alta y muy alta marginación, en las que se busca se alcance la seguridad alimentaria y nutricional.       Derivado de lo anterior en las siguientes Entidades Federativas a través de las Instancias Ejecutoras en coordinación con la Delegación de la SADER acordaron intervenir en diversos municipios en localidades de alta y muy alta marginación que no se encantaban originalmente contemplados, modificándose en las siguientes Entidades Federativas, razón por la cual la meta alcanzada superó a la programada con 2 ADR con dictamen.        Se incremento ADR en: Chihuahua (1). Estado de México (2), Oaxaca (5), Querétaro (8) y se decremento ADR en: Chiapas (1), Chihuahua (1), Michoacán (1) y Veracruz (2)."     Efecto: Se requiere de la contratación de más ADR para intervenir en mayor número de localidades lo que permite crear las condiciones y capacidades para que las familias y comunidades rurales con las que el Componente interactúa, mejoren la producción agropecuaria familiar, su alimentación y sus ingresos, y enfrenten su futuro con mayor seguridad alimentaria y renovados medios de vida que contribuyan a superar gradual y progresivamente la pobreza. Otros Motivos:</t>
    </r>
  </si>
  <si>
    <r>
      <t xml:space="preserve">A1.C10 Porcentaje del recurso comprometido para infraestructura de captación, manejo y almacenamiento de agua con respecto al total del recurso de Inversión del Componente
</t>
    </r>
    <r>
      <rPr>
        <sz val="10"/>
        <rFont val="Soberana Sans"/>
        <family val="2"/>
      </rPr>
      <t xml:space="preserve"> Causa : De manera preliminar se alcanzó un 98.8% de la meta programada, ello en virtud de que en el cuarto trimestre la CONAZA comunicó que se le aplicó una reducción de recursos  del Gasto de inversión programado.    Efecto: Por el momento no se cuantifican efectos debido a que no se cuentan con cifras definitivas y la variación de la meta es mínima.    Otros Motivos:</t>
    </r>
  </si>
  <si>
    <r>
      <t xml:space="preserve">A2.C10 Porcentaje de entidades supervisadas en el proceso operativo
</t>
    </r>
    <r>
      <rPr>
        <sz val="10"/>
        <rFont val="Soberana Sans"/>
        <family val="2"/>
      </rPr>
      <t xml:space="preserve"> Causa : La meta se comportó conforme a lo programado    Efecto: La meta se comportó conforme a lo programado    Otros Motivos:</t>
    </r>
  </si>
  <si>
    <r>
      <t xml:space="preserve">A1.2.C2 Porcentaje de superficie elegible asegurada ante la ocurrencia de siniestros
</t>
    </r>
    <r>
      <rPr>
        <sz val="10"/>
        <rFont val="Soberana Sans"/>
        <family val="2"/>
      </rPr>
      <t xml:space="preserve"> Causa : Al cierre del año se logró superar la meta asegurando a 12 millones de hectáreas a nivel nacional, de las cuales el 95% son los beneficiarios preferentes los Gobiernos Estatales y del 5% los beneficiarios preferentes son los productores. La meta se sobrepasa principalmente por el interés de los Gobiernos Estatales. Efecto: Con estas coberturas en su conjunto permitieron que los Gobiernos Federal y Estatales, así como los productores, transfieran el riesgo a los agentes financieros especializados (empresas aseguradoras y/ Fondos de aseguramiento) y de esta manera pudieron atender más eficiente a los productores y a un menor costo presupuestal los daños en el sector agropecuario ante la ocurrencia de siniestros. Otros Motivos:</t>
    </r>
  </si>
  <si>
    <r>
      <t xml:space="preserve">A1.C2 Porcentaje de unidades animal aseguradas ante la ocurrencia de siniestros
</t>
    </r>
    <r>
      <rPr>
        <sz val="10"/>
        <rFont val="Soberana Sans"/>
        <family val="2"/>
      </rPr>
      <t xml:space="preserve"> Causa : Se logró la protección de manera universal en virtud al cumplimiento de la meta programada de 37.7 millones de unidades animal; y a su vez, a los cambios que presentó el Padrón Ganadero Nacional, mismo que representa el total de unidades animal elegible. Efecto: Estas coberturas en su conjunto permitieron que los Gobiernos Federal y Estatales, así como los productores, transfieran el riesgo a los agentes financieros especializados (empresas aseguradoras y/ Fondos de aseguramiento) y de esta manera se podrá atender más eficiente a los productores y a un menor costo presupuestal los daños en el sector agropecuario ante la ocurrencia de siniestros naturales. Otros Motivos:</t>
    </r>
  </si>
  <si>
    <r>
      <t xml:space="preserve">A2.C6 Porcentaje de solicitudes de Organizaciones Rurales evaluadas en el plazo establecido en las Reglas de Operación.
</t>
    </r>
    <r>
      <rPr>
        <sz val="10"/>
        <rFont val="Soberana Sans"/>
        <family val="2"/>
      </rPr>
      <t xml:space="preserve"> Causa : El comportamiento de la meta está de acuerdo a lo programado, toda vez que se evaluó el 100% de las solicitudes recibidas; Esto es, que fueron evaluadas las 643 solicitudes que fueron recibidas. Efecto: El comportamiento de la meta está de acuerdo a lo programado Otros Motivos:</t>
    </r>
  </si>
  <si>
    <r>
      <t xml:space="preserve">A1.C6 Porcentaje de organizaciones rurales supervisadas.
</t>
    </r>
    <r>
      <rPr>
        <sz val="10"/>
        <rFont val="Soberana Sans"/>
        <family val="2"/>
      </rPr>
      <t xml:space="preserve"> Causa : Los valores del numerador y denominador fueron mayores a los esperados en razón de las asignaciones presupuestales que se obtuvieron, lo que permitió apoyar a 4 organizaciones más de las proyectadas, y la supervisión se extenderá a 10 organizaciones más de las planteadas originalmente. Efecto: El efecto es positivo ya que un 28% de organizaciones adicional recibirá acciones de supervisión. Otros Motivos:</t>
    </r>
  </si>
  <si>
    <r>
      <t xml:space="preserve">A1.C3 Porcentaje proyectos integrales apoyados     
</t>
    </r>
    <r>
      <rPr>
        <sz val="10"/>
        <rFont val="Soberana Sans"/>
        <family val="2"/>
      </rPr>
      <t xml:space="preserve"> Causa : La meta muestra diferencias a lo programado por las siguientes causas:   1.- El número de proyectos solicitados fue menor a lo programado en 10 proyectos.   2.- Se priorizaron y focalizaron los recursos otorgados a proyectos productivos derivado del análisis de que se realizó por esta Unidad Administrativa. Se validó y aprobó para su ejecución un  proyecto más a lo programado. Efecto: Los efectos de rebasar la meta por 2.42 puntos porcentuales no son significativos, toda vez que se autorizó únicamente un proyecto adicional a lo programado. Otros Motivos:</t>
    </r>
  </si>
  <si>
    <t>U002</t>
  </si>
  <si>
    <t>Programa de Acciones Complementarias para Mejorar las Sanidades</t>
  </si>
  <si>
    <t>Contribuir a promover mayor certidumbre en la actividad agroalimentaria mediante mecanismos de administración de riesgos. mediante la disminución del riesgo de pérdida del patrimonio sanitario y de inocuidad en las regiones del país</t>
  </si>
  <si>
    <r>
      <t>F2. Índice de la actividad agroalimentaria.</t>
    </r>
    <r>
      <rPr>
        <i/>
        <sz val="10"/>
        <color indexed="30"/>
        <rFont val="Soberana Sans"/>
      </rPr>
      <t xml:space="preserve">
</t>
    </r>
  </si>
  <si>
    <t>((0.78)*(Número de entradas de moscas del Mediterráneo atendidas / Número de entradas de moscas del Mediterráneo presentadas))+((0.16)*(Número de plagas y enfermedades zoosanitarias exóticas de los animales establecidas / Número plagas y enfermedades zoosanitarias exóticas de los animales con riesgo de establecerse en el territorio nacional))+((0.06)*(Número de unidades de producción del sector agrícola, pecuario, acuícola y pesquero con Sistemas de Reducción de Riesgos de Contaminación implementado / Número de unidades de producción del sector agrícola, pecuario, acuícola y pesquero programadas para implementar Sistemas de Reducción de Riesgos de Contaminación))</t>
  </si>
  <si>
    <t>El riesgo de pérdida del patrimonio sanitario y de inocuidad agroalimentaria, acuícola y pesquera en las regiones del país disminuye.</t>
  </si>
  <si>
    <r>
      <t>P.3 Porcentaje de unidades de producción del sector agrícola, pecuario, acuícola y pesquero con Sistemas de Reducción de Riesgos de Contaminación implementado</t>
    </r>
    <r>
      <rPr>
        <i/>
        <sz val="10"/>
        <color indexed="30"/>
        <rFont val="Soberana Sans"/>
      </rPr>
      <t xml:space="preserve">
</t>
    </r>
  </si>
  <si>
    <t xml:space="preserve">(Número de unidades de producción del sector agrícola, pecuario, acuícola y pesquero con Sistemas de Reducción de Riesgos de Contaminación implementado / Número de unidades de producción del sector agrícola, pecuario, acuícola y pesquero programadas para implementar Sistemas de Reducción de Riesgos de Contaminación)*100 </t>
  </si>
  <si>
    <r>
      <t xml:space="preserve">P2. Porcentaje de plagas y enfermedades exóticas de los animales, consideradas de alto impacto, establecidas en el territorio nacional </t>
    </r>
    <r>
      <rPr>
        <i/>
        <sz val="10"/>
        <color indexed="30"/>
        <rFont val="Soberana Sans"/>
      </rPr>
      <t xml:space="preserve">
</t>
    </r>
  </si>
  <si>
    <t xml:space="preserve">(Número de plagas y enfermedades exóticas de los animales establecidas / Número de plagas y enfermedades exóticas de los animales con riesgo de establecerse en el territorio nacional </t>
  </si>
  <si>
    <r>
      <t>P1.Porcentaje de entradas de moscas del Mediterráneo atendidas</t>
    </r>
    <r>
      <rPr>
        <i/>
        <sz val="10"/>
        <color indexed="30"/>
        <rFont val="Soberana Sans"/>
      </rPr>
      <t xml:space="preserve">
</t>
    </r>
  </si>
  <si>
    <t>(Número de entradas de moscas del Mediterráneo atendidas en el año t / Número de entradas de moscas del Mediterráneo presentadas en el año t) * 100</t>
  </si>
  <si>
    <t>A C.2 Sistema de prevención, vigilancia y control zoosanitario implementado.</t>
  </si>
  <si>
    <r>
      <t>C2. Índice de implementación del sistema de prevención, vigilancia y control zoosanitario</t>
    </r>
    <r>
      <rPr>
        <i/>
        <sz val="10"/>
        <color indexed="30"/>
        <rFont val="Soberana Sans"/>
      </rPr>
      <t xml:space="preserve">
</t>
    </r>
  </si>
  <si>
    <t>((0.20)*(Número de cargamentos pecuarios de importación y movilización nacional de alto riesgo sanitario con medidas cuarentenarias aplicadas / Número de cargamentos pecuarios de importación y movilización nacional de alto riesgo sanitario detectados))+((0.20)*(Número de técnicas diagnósticas de plagas y enfermedades, derivadas de la notificación, realizadas en tiempo / Número de técnicas diagnósticas de plagas y enfermedades realizadas a las muestras derivadas de la notificación))+( (0.15 )*(Número de actividades de prevención zoosanitaria realizadas /Número de actividades de prevención zoosanitaria necesarias))+((0.30)*(Número de focos de plagas y enfermedades exóticas de los animales atendidos con medidas contra-epidémicas / Número de focos de plagas y enfermedades exóticas de los animales detectados))+((0.15 )*(Número de medidas zoosanitarias aplicadas para el control de enfermedades endémicas  / Número de medidas zoosanitarias necesarias para el control de enfermedades endémicas))</t>
  </si>
  <si>
    <t>B C.3 Sistema de disminución de riesgos de contaminación durante la producción y procesamiento primario de productos de origen agrícola, pecuario, acuícola y pesquero implementado.</t>
  </si>
  <si>
    <r>
      <t>C3. Índice de actividades complementarias para la implementación de Sistemas de Reducción de Riesgos de Contaminación y Buenas Prácticas</t>
    </r>
    <r>
      <rPr>
        <i/>
        <sz val="10"/>
        <color indexed="30"/>
        <rFont val="Soberana Sans"/>
      </rPr>
      <t xml:space="preserve">
</t>
    </r>
  </si>
  <si>
    <t>((0.35)*(Número de unidades de producción del sector agrícola, pecuario, acuícola y pesquero atendidas con asistencia técnica para la prevención de contaminantes / Número de unidades de producción del sector agrícola, pecuario, acuícola y pesquero con asistencia técnica para la prevención de contaminantes programadas))+((0.50)*(Número de muestras tomadas para el monitoreo de contaminantes en unidades de producción del sector agrícola, pecuario, acuícola y pesquero / Número de muestras programadas para el monitoreo de contaminantes en unidades de producción del sector agrícola, pecuario, acuícola y pesquero))+((0.15)*(Número de unidades de producción del sector agrícola, pecuario, acuícola y pesquero apoyadas con complemento a la infraestructura /Número de unidades de producción del sector agrícola, pecuario, acuícola y pesquero programadas a apoyar con complemento a la infraestructura))</t>
  </si>
  <si>
    <t>C C.1 Sistema de prevención, vigilancia, control y soporte técnico fitosanitario implementado.</t>
  </si>
  <si>
    <r>
      <t>C.1 Índice de implementación del sistema de prevención, vigilancia y control fitosanitario</t>
    </r>
    <r>
      <rPr>
        <i/>
        <sz val="10"/>
        <color indexed="30"/>
        <rFont val="Soberana Sans"/>
      </rPr>
      <t xml:space="preserve">
</t>
    </r>
  </si>
  <si>
    <t>((0.25)*(Número de cargamentos agrícolas de importación y movilización nacional de alto riesgo sanitario con medidas cuarentenarias aplicadas / Número de cargamentos agrícolas de importación y movilización nacional de alto riesgo sanitario detectados))+((0.35)*(Número de acciones de prevención, vigilancia y control fitosanitario implementadas / Número de acciones de prevención, vigilancia y control fitosanitario necesarias))+((0.40)*(Número de informes de seguimiento a las acciones de vigilancia fitosanitaria elaborados / Número de informes de seguimiento a las acciones de vigilancia fitosanitaria programados))</t>
  </si>
  <si>
    <t>D C.4 Productores apicolas adquieren capacidades e instrumentos técnicos relativos al control de la abeja africanas</t>
  </si>
  <si>
    <r>
      <t xml:space="preserve">C4. Porcentaje de productores y técnicos apícolas que mejoraron capacidades para el control de la africanización respecto al total de productores y técnicos apícolas    </t>
    </r>
    <r>
      <rPr>
        <i/>
        <sz val="10"/>
        <color indexed="30"/>
        <rFont val="Soberana Sans"/>
      </rPr>
      <t xml:space="preserve">
</t>
    </r>
  </si>
  <si>
    <t xml:space="preserve">(Número de productores y técnicos apícolas que mejoraron sus capacidades técnicas en el año t/ Total de productores y técnicos apícolas en el año t) *100    </t>
  </si>
  <si>
    <t>A 1 A2.2 Implementación de medidas zoosanitarias para el diagnóstico, prevención y control de plagas y enfermedades.</t>
  </si>
  <si>
    <r>
      <t>A2.2.4 Porcentaje de medidas zoosanitarias aplicadas para el control de enfermedades endémicas</t>
    </r>
    <r>
      <rPr>
        <i/>
        <sz val="10"/>
        <color indexed="30"/>
        <rFont val="Soberana Sans"/>
      </rPr>
      <t xml:space="preserve">
</t>
    </r>
  </si>
  <si>
    <t>(Número de medidas zoosanitarias aplicadas para el control de enfermedades endémicas/ Número de medidas zoosanitarias necesarias para el control de enfermedades endémicas) * 100</t>
  </si>
  <si>
    <r>
      <t>A2.2.2 Porcentaje de actividades de prevención zoosanitaria aplicadas.</t>
    </r>
    <r>
      <rPr>
        <i/>
        <sz val="10"/>
        <color indexed="30"/>
        <rFont val="Soberana Sans"/>
      </rPr>
      <t xml:space="preserve">
</t>
    </r>
  </si>
  <si>
    <t>(Número de actividades de prevención zoosanitaria realizadas / Número de actividades de prevención zoosanitaria necesarias)*100</t>
  </si>
  <si>
    <r>
      <t>A2.2.1 Porcentaje de técnicas diagnósticas de plagas y enfermedades de los animales, derivadas de la notificación realizadas oportunamente</t>
    </r>
    <r>
      <rPr>
        <i/>
        <sz val="10"/>
        <color indexed="30"/>
        <rFont val="Soberana Sans"/>
      </rPr>
      <t xml:space="preserve">
</t>
    </r>
  </si>
  <si>
    <t>(Número de técnicas diagnósticas de plagas y enfermedades, derivadas de la notificación, realizadas en tiempo / Número de técnicas diagnósticas de plagas y enfermedades realizadas a las muestras derivadas de la notificación) *100</t>
  </si>
  <si>
    <r>
      <t>A2.2.3 Porcentaje de focos de plagas y enfermedades exóticas de los animales atendidos con medidas contra-epidémicas.</t>
    </r>
    <r>
      <rPr>
        <i/>
        <sz val="10"/>
        <color indexed="30"/>
        <rFont val="Soberana Sans"/>
      </rPr>
      <t xml:space="preserve">
</t>
    </r>
  </si>
  <si>
    <t>(Número de focos de plagas y enfermedades exóticas de los animales atendidos con medidas contra-epidémicas / Número de focos de plagas y enfermedades exóticas de los animales detectados)*100</t>
  </si>
  <si>
    <t>A 2 A2.1 Aplicación de medidas cuarentenarias en la importación y movilización nacional de productos pecuarios.</t>
  </si>
  <si>
    <r>
      <t>A2.1 Porcentaje de cargamentos pecuarios de importación y movilización nacional de alto riesgo sanitario detectados a los que se les aplican medidas cuarentenarias</t>
    </r>
    <r>
      <rPr>
        <i/>
        <sz val="10"/>
        <color indexed="30"/>
        <rFont val="Soberana Sans"/>
      </rPr>
      <t xml:space="preserve">
</t>
    </r>
  </si>
  <si>
    <t>(Número de cargamentos pecuarios de importación y movilización nacional de alto riesgo sanitario con medidas cuarentenarias aplicadas / Número de cargamentos pecuarios de importación y movilización nacional de alto riesgo sanitario detectados)*100</t>
  </si>
  <si>
    <t>B 3 A3.3 Complementación a la infraestructura en materia de sistemas de reducción de riesgos de contaminación.</t>
  </si>
  <si>
    <r>
      <t xml:space="preserve">A3.3 Porcentaje de unidades de producción del sector agrícola, pecuario, acuícola y pesquero apoyadas con complemento a la infraestructura </t>
    </r>
    <r>
      <rPr>
        <i/>
        <sz val="10"/>
        <color indexed="30"/>
        <rFont val="Soberana Sans"/>
      </rPr>
      <t xml:space="preserve">
</t>
    </r>
  </si>
  <si>
    <t>(Número de unidades de producción del sector agrícola, pecuario, acuícola y pesquero apoyadas con complemento a la infraestructura /Número de unidades de producción del sector agrícola, pecuario, acuícola y pesquero programadas a apoyar con complemento a la infraestructura)*100</t>
  </si>
  <si>
    <t>B 4 A3.1 Otorgamiento de asistencia técnica en materia sistemas de reducción de riesgos de contaminación.</t>
  </si>
  <si>
    <r>
      <t>A3.1 Porcentaje de unidades de producción del sector agroalimentario, acuícola y pesquero atendidas con asistencia técnica para la prevención de presencia de contaminantes</t>
    </r>
    <r>
      <rPr>
        <i/>
        <sz val="10"/>
        <color indexed="30"/>
        <rFont val="Soberana Sans"/>
      </rPr>
      <t xml:space="preserve">
</t>
    </r>
  </si>
  <si>
    <t>(Número de unidades de producción del sector agrícola, pecuario, acuícola y pesquero atendidas con asistencia técnica para la prevención de contaminantes / Número de unidades de producción del sector agrícola, pecuario, acuícola y pesquero asistencia técnica para la prevención de contaminantes programadas)*100</t>
  </si>
  <si>
    <t>B 5 A3.2 Monitoreo de contaminantes en materia de sistemas de reducción de riesgos de contaminación.</t>
  </si>
  <si>
    <r>
      <t>A3.2 Porcentaje de muestras tomadas en unidades de producción del sector agrícola, pecuario, acuícola y pesquero para el monitoreo de contaminantes</t>
    </r>
    <r>
      <rPr>
        <i/>
        <sz val="10"/>
        <color indexed="30"/>
        <rFont val="Soberana Sans"/>
      </rPr>
      <t xml:space="preserve">
</t>
    </r>
  </si>
  <si>
    <t>(Número de muestras tomadas para el monitoreo de contaminantes en unidades de producción del sector agrícola, pecuario, acuícola y pesquero / Número de muestras programadas para el monitoreo de contaminantes en unidades de producción del sector agrícola, pecuario, acuícola y pesquero)*100</t>
  </si>
  <si>
    <t>C 6 A1.1 Aplicación de medidas cuarentenarias en la importación y movilización nacional de productos agrícolas.</t>
  </si>
  <si>
    <r>
      <t>A1.1 Porcentaje de cargamentos agrícolas de importación y movilización nacional de alto riesgo sanitario detectados a los que se les aplican medidas cuarentenarias.</t>
    </r>
    <r>
      <rPr>
        <i/>
        <sz val="10"/>
        <color indexed="30"/>
        <rFont val="Soberana Sans"/>
      </rPr>
      <t xml:space="preserve">
</t>
    </r>
  </si>
  <si>
    <t>(Número de cargamentos agrícolas de importación y movilización nacional de alto riesgo sanitario con medidas cuarentenarias aplicadas / Número de cargamentos agrícolas de importación y movilización nacional de alto riesgo sanitario detectados)*100</t>
  </si>
  <si>
    <t>C 7 A1.3 Seguimiento a las acciones de vigilancia fitosanitaria.</t>
  </si>
  <si>
    <r>
      <t>A1.3 Porcentaje de informes de seguimiento a las acciones de vigilancia fitosanitaria..</t>
    </r>
    <r>
      <rPr>
        <i/>
        <sz val="10"/>
        <color indexed="30"/>
        <rFont val="Soberana Sans"/>
      </rPr>
      <t xml:space="preserve">
</t>
    </r>
  </si>
  <si>
    <t>(Número de informes de seguimiento a las acciones de vigilancia fitosanitaria elaborados / Número de informes de seguimiento a las acciones de vigilancia fitosanitaria programados) *100</t>
  </si>
  <si>
    <t>C 8 A1.2 Implementación de acciones de prevención, vigilancia y control fitosanitario.</t>
  </si>
  <si>
    <r>
      <t>A1.2 Porcentaje de implementación de acciones de prevención, vigilancia y control fitosanitario.</t>
    </r>
    <r>
      <rPr>
        <i/>
        <sz val="10"/>
        <color indexed="30"/>
        <rFont val="Soberana Sans"/>
      </rPr>
      <t xml:space="preserve">
</t>
    </r>
  </si>
  <si>
    <t>(Número de acciones de prevención, vigilancia y control fitosanitario implementadas / Número de acciones de prevención, vigilancia y control fitosanitario necesarias)*100</t>
  </si>
  <si>
    <t>D 9 A1.4 Capacitación impartida a productores apícolas y técnicos</t>
  </si>
  <si>
    <r>
      <t>A1.4 Porcentaje de asistentes que aprobaron la evaluación de la capacitación con 7 o más de calificación respecto al total de asistentes evaluados</t>
    </r>
    <r>
      <rPr>
        <i/>
        <sz val="10"/>
        <color indexed="30"/>
        <rFont val="Soberana Sans"/>
      </rPr>
      <t xml:space="preserve">
</t>
    </r>
  </si>
  <si>
    <t>(Número de asistentes que aprobaron la capacitación con 7 o más de calificación en el año t / Número de asistentes evaluados en las capacitaciones en el año t) *100</t>
  </si>
  <si>
    <t>Gestión-Economía-Semestral</t>
  </si>
  <si>
    <t>D 10 A2.4 Certificados de Calidad Genética entregados a productores de material biológico apícola</t>
  </si>
  <si>
    <r>
      <t>A2.4 Porcentaje de certificados entregados con relación a los certificados programados</t>
    </r>
    <r>
      <rPr>
        <i/>
        <sz val="10"/>
        <color indexed="30"/>
        <rFont val="Soberana Sans"/>
      </rPr>
      <t xml:space="preserve">
</t>
    </r>
  </si>
  <si>
    <t xml:space="preserve">(Número de certificados entregados en el año t / Número de certificados programados para el año t) *100  </t>
  </si>
  <si>
    <r>
      <t xml:space="preserve">F2. Índice de la actividad agroalimentaria.
</t>
    </r>
    <r>
      <rPr>
        <sz val="10"/>
        <rFont val="Soberana Sans"/>
        <family val="2"/>
      </rPr>
      <t xml:space="preserve"> Causa : El comportamiento de la meta esta de acuerdo a lo programado. Efecto: El comportamiento de la meta esta de acuerdo a lo programado. Otros Motivos:</t>
    </r>
  </si>
  <si>
    <r>
      <t xml:space="preserve">P.3 Porcentaje de unidades de producción del sector agrícola, pecuario, acuícola y pesquero con Sistemas de Reducción de Riesgos de Contaminación implementado
</t>
    </r>
    <r>
      <rPr>
        <sz val="10"/>
        <rFont val="Soberana Sans"/>
        <family val="2"/>
      </rPr>
      <t xml:space="preserve"> Causa : El comportamiento de la meta está de acuerdo a lo programado. Efecto: El comportamiento de la meta está de acuerdo a lo programado. Otros Motivos:</t>
    </r>
  </si>
  <si>
    <r>
      <t xml:space="preserve">P2. Porcentaje de plagas y enfermedades exóticas de los animales, consideradas de alto impacto, establecidas en el territorio nacional 
</t>
    </r>
    <r>
      <rPr>
        <sz val="10"/>
        <rFont val="Soberana Sans"/>
        <family val="2"/>
      </rPr>
      <t xml:space="preserve"> Causa : El comportamiento de la meta está de acuerdo a lo programado. Efecto: El comportamiento de la meta está de acuerdo a lo programado. Otros Motivos:</t>
    </r>
  </si>
  <si>
    <r>
      <t xml:space="preserve">P1.Porcentaje de entradas de moscas del Mediterráneo atendidas
</t>
    </r>
    <r>
      <rPr>
        <sz val="10"/>
        <rFont val="Soberana Sans"/>
        <family val="2"/>
      </rPr>
      <t xml:space="preserve"> Causa : Se cumple con la meta programada. Los valores de numerador y denominador están por arriba de lo programado debido a los múltiples factores que condicionan las tasas de reproducción y dispersión de la plaga, de los frentes de infestación en Guatemala, hacia Chiapas, México que influyeron en que se presentara un mayor número de brotes y detecciones, sin embargo, todas fueron atendidas. Efecto: El efecto es positivo toda vez que se atendieron el 100% de las entradas presentadas, lo que permitió conservar el estatus fitosanitario de zona libre de mosca del Mediterráneo. Otros Motivos:</t>
    </r>
  </si>
  <si>
    <r>
      <t xml:space="preserve">C2. Índice de implementación del sistema de prevención, vigilancia y control zoosanitario
</t>
    </r>
    <r>
      <rPr>
        <sz val="10"/>
        <rFont val="Soberana Sans"/>
        <family val="2"/>
      </rPr>
      <t xml:space="preserve"> Causa : La meta se supera debido a que se realizaron un número mayor de actividades actividades de prevención zoosanitaria. Efecto: El efecto es positivo pues se fortalece la promoción de actividades de prevención zoosanitaria. Otros Motivos:</t>
    </r>
  </si>
  <si>
    <r>
      <t xml:space="preserve">C3. Índice de actividades complementarias para la implementación de Sistemas de Reducción de Riesgos de Contaminación y Buenas Prácticas
</t>
    </r>
    <r>
      <rPr>
        <sz val="10"/>
        <rFont val="Soberana Sans"/>
        <family val="2"/>
      </rPr>
      <t xml:space="preserve"> Causa : La meta se encuentra por debajo de lo programado debido a que al cierre de este reporte aún no se concluyen la actividades de monitoreo, se espera cumplir con la meta para el cierre de cuenta pública. Efecto: El efecto es negativo toda vez que no tener la totalidad del muestreo en el país estará limitando el no tener el mapeo nacional que nos permite la toma de decisiones sobre la importancia de los cultivos a priorizar o sectores a atender. Otros Motivos:</t>
    </r>
  </si>
  <si>
    <r>
      <t xml:space="preserve">C.1 Índice de implementación del sistema de prevención, vigilancia y control fitosanitario
</t>
    </r>
    <r>
      <rPr>
        <sz val="10"/>
        <rFont val="Soberana Sans"/>
        <family val="2"/>
      </rPr>
      <t xml:space="preserve"> Causa : La meta está ligeramente por debajo de lo programado debido a que debido a que al cierre del periodo no fue posible aplicar la medida cuarentenaria a la totalidad de cargamentos agrícolas de alto riesgo detectados en la importación. Efecto: Sin efectos cuantificables toda vez que la variación no es significativa. Otros Motivos:</t>
    </r>
  </si>
  <si>
    <r>
      <t xml:space="preserve">C4. Porcentaje de productores y técnicos apícolas que mejoraron capacidades para el control de la africanización respecto al total de productores y técnicos apícolas    
</t>
    </r>
    <r>
      <rPr>
        <sz val="10"/>
        <rFont val="Soberana Sans"/>
        <family val="2"/>
      </rPr>
      <t xml:space="preserve"> Causa : La meta del indicador se logró debido a que algunas Delegaciones de la Secretaría, apoyaron  para el cumplimiento de actividades ante la solicitud de los productores. De igual forma derivado del cambio de gobierno se observó un interés en el segundo semestre del año en obtener el reconocimiento en Buenas Prácticas de Producción de Miel por parte de los productores. Efecto: Se espera que sea positivo ya que se contará con productores y técnicos apícolas capacitados en diferentes temas del sector apícola, así como, material biológico de características deseables de producción y defensividad para el mejor aprovechamiento de las colonias de abejas. Otros Motivos:</t>
    </r>
  </si>
  <si>
    <r>
      <t xml:space="preserve">A2.2.4 Porcentaje de medidas zoosanitarias aplicadas para el control de enfermedades endémicas
</t>
    </r>
    <r>
      <rPr>
        <sz val="10"/>
        <rFont val="Soberana Sans"/>
        <family val="2"/>
      </rPr>
      <t xml:space="preserve"> Causa : El comportamiento de la meta está de acuerdo a lo programado. Efecto: El comportamiento de la meta está de acuerdo a lo programado. Otros Motivos:</t>
    </r>
  </si>
  <si>
    <r>
      <t xml:space="preserve">A2.2.2 Porcentaje de actividades de prevención zoosanitaria aplicadas.
</t>
    </r>
    <r>
      <rPr>
        <sz val="10"/>
        <rFont val="Soberana Sans"/>
        <family val="2"/>
      </rPr>
      <t xml:space="preserve"> Causa : El comportamiento del indicador es de acuerdo a lo programado, sin embargo, se incrementó el número de actividades necesarias y realizadas  debido a que se incluyeron 1,095 acitividades realizadas en el trimestre anterior y que no fueron reportadas en su momento, así mismo se realizaron 538 actividades más debido a la promoción de la notificación zoosanitaria. Efecto: El efecto es positivo pues se fortalece la promoción de actividades de prevención zoosanitaria. Otros Motivos:</t>
    </r>
  </si>
  <si>
    <r>
      <t xml:space="preserve">A2.2.1 Porcentaje de técnicas diagnósticas de plagas y enfermedades de los animales, derivadas de la notificación realizadas oportunamente
</t>
    </r>
    <r>
      <rPr>
        <sz val="10"/>
        <rFont val="Soberana Sans"/>
        <family val="2"/>
      </rPr>
      <t xml:space="preserve"> Causa : Se cumple con la meta, el número de muestras derivadas de la notificación no se puede programar, esto debido a que las mismas son colectadas a consecuencia de las notificaciones atendidas y éstas dependen de la presencia de  enfermedades o plagas emergentes que afecten a los animales. Efecto: El efecto es positivo, ya que la vigilancia pasiva indica que las poblaciones animales no están siendo afectadas por enfermedades  o plagas emergentes. Otros Motivos:</t>
    </r>
  </si>
  <si>
    <r>
      <t xml:space="preserve">A2.2.3 Porcentaje de focos de plagas y enfermedades exóticas de los animales atendidos con medidas contra-epidémicas.
</t>
    </r>
    <r>
      <rPr>
        <sz val="10"/>
        <rFont val="Soberana Sans"/>
        <family val="2"/>
      </rPr>
      <t xml:space="preserve"> Causa : Se cumple con la meta programada. Los valores de numerador y denominador están por debajo de lo estimado debido a que la ocurrencia de importancia zoosanitaria fue menor a la esperada, sin embargo, se atendieron el 100% de los focos detectados. Efecto: El efecto es positivo porque al presentarse menos casos de los esperados, se demuestra un avance en la condición zoosanitaria del país. Otros Motivos:</t>
    </r>
  </si>
  <si>
    <r>
      <t xml:space="preserve">A2.1 Porcentaje de cargamentos pecuarios de importación y movilización nacional de alto riesgo sanitario detectados a los que se les aplican medidas cuarentenarias
</t>
    </r>
    <r>
      <rPr>
        <sz val="10"/>
        <rFont val="Soberana Sans"/>
        <family val="2"/>
      </rPr>
      <t xml:space="preserve"> Causa :  La meta esta por debajo de lo programado debido a que al cierre del periodo no fue posible aplicar la medida cuarentenaria a la totalidad de cargamentos de alto riesgo detectados en la importación, lo anterior debido a que dicha aplicación está en función de los que elija el usuario (retorno o destrucción). Para los cargamentos de movilización  se aplicó una medida zoosanitaria al 100% de cargamentos con irregularidades detectados  para evitar su ingreso a las zonas de mejores estatus sanitarios. Efecto: Sin efectos cuantificables toda vez que los cargamentos de importación pendientes de aplicación de medidas cuarentenarias permanecen en las instalaciones de los puntos de inspección autorizados o en los almacenes fiscales, bajo resguardo de los puntos de inspección y bajo la supervisión del personal de la OISA correspondiente. Otros Motivos:</t>
    </r>
  </si>
  <si>
    <r>
      <t xml:space="preserve">A3.3 Porcentaje de unidades de producción del sector agrícola, pecuario, acuícola y pesquero apoyadas con complemento a la infraestructura 
</t>
    </r>
    <r>
      <rPr>
        <sz val="10"/>
        <rFont val="Soberana Sans"/>
        <family val="2"/>
      </rPr>
      <t xml:space="preserve"> Causa : El comportamiento de la meta esta de acuerdo a lo programado. Efecto: El comportamiento de la meta esta de acuerdo a lo programado. Otros Motivos:</t>
    </r>
  </si>
  <si>
    <r>
      <t xml:space="preserve">A3.1 Porcentaje de unidades de producción del sector agroalimentario, acuícola y pesquero atendidas con asistencia técnica para la prevención de presencia de contaminantes
</t>
    </r>
    <r>
      <rPr>
        <sz val="10"/>
        <rFont val="Soberana Sans"/>
        <family val="2"/>
      </rPr>
      <t xml:space="preserve"> Causa : El comportamiento de la meta está de acuerdo a lo programado. Efecto: El comportamiento de la meta está de acuerdo a lo programado. Otros Motivos:</t>
    </r>
  </si>
  <si>
    <r>
      <t xml:space="preserve">A3.2 Porcentaje de muestras tomadas en unidades de producción del sector agrícola, pecuario, acuícola y pesquero para el monitoreo de contaminantes
</t>
    </r>
    <r>
      <rPr>
        <sz val="10"/>
        <rFont val="Soberana Sans"/>
        <family val="2"/>
      </rPr>
      <t xml:space="preserve"> Causa : La meta presenta variación debido al corto tiempo de ejecución del Convenio, a la falta de confianza por parte del sector en proporcionar información y los fenómenos climatológicos, y a la variación de estacionalidad de cultivos. Se encuentra en proceso de conclusión las actividades del Convenio por lo que se espera cumplir con la meta al cierre de cuenta pública. Efecto: El efecto es negativo toda vez que no tener la totalidad del muestreo en el país estará limitando el no tener el mapeo nacional que nos permite la toma de decisiones sobre la importancia de los cultivos a priorizar o sectores a atender. Otros Motivos:</t>
    </r>
  </si>
  <si>
    <r>
      <t xml:space="preserve">A1.1 Porcentaje de cargamentos agrícolas de importación y movilización nacional de alto riesgo sanitario detectados a los que se les aplican medidas cuarentenarias.
</t>
    </r>
    <r>
      <rPr>
        <sz val="10"/>
        <rFont val="Soberana Sans"/>
        <family val="2"/>
      </rPr>
      <t xml:space="preserve"> Causa : La meta esta por debajo de lo programado debido a que al cierre del periodo no fue posible aplicar la medida cuarentenaria a la totalidad de cargamentos de alto riesgo detectados en la importación, lo anterior debido a que dicha aplicación está en función de los que elija el usuario (retorno o destrucción).Para los cargamentos de movilización  se aplicó una medida fitosanitaria al 100% de cargamentos con irregularidades detectados  para evitar su ingreso a las zonas de mejores estatus sanitarios. Efecto: Sin efectos cuantificables toda vez que los cargamentos de importación pendientes de aplicación de medidas cuarentenarias permanecen en las instalaciones de los puntos de inspección autorizados o en los almacenes fiscales, bajo resguardo de los puntos de inspección y bajo la supervisión del personal de la OISA correspondiente. Otros Motivos:</t>
    </r>
  </si>
  <si>
    <r>
      <t xml:space="preserve">A1.3 Porcentaje de informes de seguimiento a las acciones de vigilancia fitosanitaria..
</t>
    </r>
    <r>
      <rPr>
        <sz val="10"/>
        <rFont val="Soberana Sans"/>
        <family val="2"/>
      </rPr>
      <t xml:space="preserve"> Causa : El comportamiento de la meta está de acuerdo a lo programado. Efecto: El comportamiento de la meta está de acuerdo a lo programado. Otros Motivos:</t>
    </r>
  </si>
  <si>
    <r>
      <t xml:space="preserve">A1.2 Porcentaje de implementación de acciones de prevención, vigilancia y control fitosanitario.
</t>
    </r>
    <r>
      <rPr>
        <sz val="10"/>
        <rFont val="Soberana Sans"/>
        <family val="2"/>
      </rPr>
      <t xml:space="preserve"> Causa : El comportamiento de la meta está de acuerdo a lo programado. Efecto: El comportamiento de la meta está de acuerdo a lo programado. Otros Motivos:</t>
    </r>
  </si>
  <si>
    <r>
      <t xml:space="preserve">A1.4 Porcentaje de asistentes que aprobaron la evaluación de la capacitación con 7 o más de calificación respecto al total de asistentes evaluados
</t>
    </r>
    <r>
      <rPr>
        <sz val="10"/>
        <rFont val="Soberana Sans"/>
        <family val="2"/>
      </rPr>
      <t xml:space="preserve"> Causa : No se alcanzó la meta relativa del indicador debido a que algunos cursos abordaron temas nuevos, a los cuales  los productores no están familiarizados. De igual forma, algunos de los capacitados  presentan niveles de escolaridad bajo o recién inician en la actividad apícola. Cabe mencionar que los valores de las variables corresponden a la proporción estimada por alcanzar, sin embargo, al cierre del año, se evaluó a un número mayor de asistentes a las capacitaciones y el número de aprobados fue mayor al programado. Efecto: Se espera que no exista un efecto negativo ya que se brindan herramientas teórico-prácticas para mitigar los efectos negativos de la nueva problemática que se  presenta en el sector apícola como el cambio climático y enfermedades virales, que si bien algunos no logran una calificación mayor a 7, pueden conocer sobre el tema  y conjuntamente con el acompañamiento técnico que se brinda al capacitado, se fortalecen sus áreas de oportunidad. Otros Motivos:</t>
    </r>
  </si>
  <si>
    <r>
      <t xml:space="preserve">A2.4 Porcentaje de certificados entregados con relación a los certificados programados
</t>
    </r>
    <r>
      <rPr>
        <sz val="10"/>
        <rFont val="Soberana Sans"/>
        <family val="2"/>
      </rPr>
      <t xml:space="preserve"> Causa : La meta del indicador fue superada debido al interés de los criadores de abejas reina en participar dentro de los programas de la Secretaría y al apoyo brindado por las Delegaciones en los estados a solicitud de los criadores.  Efecto: Se espera un efecto positivo ya que se contará con material biológico de características deseables de producción y defensividad, el cual estará disponible para que los productores realicen su cambio de abejas reinas. Otros Motivos:</t>
    </r>
  </si>
  <si>
    <t>U004</t>
  </si>
  <si>
    <t>Sistema Nacional de Investigación Agrícola</t>
  </si>
  <si>
    <t>311-Dirección General de Productividad y Desarrollo Tecnológico</t>
  </si>
  <si>
    <t>Contribuir a impulsar la productividad en el sector agroalimentario mediante inversión en capital físico, humano y tecnológico que garantice la seguridad alimentaria. mediante tecnologías y/o conocimientos para atender las demandas estratégicas de los productores del sector agropecuario, acuícola y pesquero</t>
  </si>
  <si>
    <r>
      <t xml:space="preserve">Porcentaje de variación de la inversión en proyectos aprobados de investigación por el Comité Técnico y de Administración del Fondo Sectorial de Investigación en Materias Agrícola, Pecuaria, Acuícola, Agrobiotecnología y Recursos Filogenéticos.    </t>
    </r>
    <r>
      <rPr>
        <i/>
        <sz val="10"/>
        <color indexed="30"/>
        <rFont val="Soberana Sans"/>
      </rPr>
      <t xml:space="preserve">
</t>
    </r>
  </si>
  <si>
    <t xml:space="preserve">(Inversión en proyectos de investigación aprobados por el Comité Técnico y de Administración del Fondo Sectorial de Investigación en Materias Agrícola, Pecuaria, Acuícola, Agrobiotecnología y Recursos Filogenéticos en el año t / Inversión en proyectos de investigación aprobados por el Comité Técnico y de Administración del Fondo Sectorial de Investigación en Materias Agrícola, Pecuaria, Acuícola, Agrobiotecnología y Recursos Filogenéticos en t-1) *100    </t>
  </si>
  <si>
    <t>Productores del Sector agropecuario, acuícola y pesquero cuentan con tecnologías y/o conocimientos generados para atender los temas estratégicos demandados.</t>
  </si>
  <si>
    <r>
      <t>Porcentaje de tecnologías y/o conocimientos generados que atendieron las demandas del Sector.</t>
    </r>
    <r>
      <rPr>
        <i/>
        <sz val="10"/>
        <color indexed="30"/>
        <rFont val="Soberana Sans"/>
      </rPr>
      <t xml:space="preserve">
</t>
    </r>
  </si>
  <si>
    <t xml:space="preserve">(Número de tecnologías y/o conocimientos generados en proyectos que concluyen en el año t/Número de tecnologías y/o conocimientos que fueron establecidos en los Convenios de Asignación de Recurso en el año t) *100    </t>
  </si>
  <si>
    <t>A C2. Apoyos otorgados para el desarrollo de proyectos de investigación que atienden temas estratégicos.</t>
  </si>
  <si>
    <r>
      <t>C2. Porcentaje de proyectos de investigación formalizados mediante Convenio de Asignación de Recursos.</t>
    </r>
    <r>
      <rPr>
        <i/>
        <sz val="10"/>
        <color indexed="30"/>
        <rFont val="Soberana Sans"/>
      </rPr>
      <t xml:space="preserve">
</t>
    </r>
  </si>
  <si>
    <t xml:space="preserve">(Número de Proyectos de investigación formalizados mediante Convenio en el año t/Número de proyectos de investigación aprobados por el Comité Técnico y de Administración para su financiamiento en el año t) *100    </t>
  </si>
  <si>
    <t>B C1. Eventos organizados para la difusión de tecnologías y/o conocimientos.</t>
  </si>
  <si>
    <r>
      <t>C1. Porcentaje de eventos realizados para la difusión de tecnologías y/o conocimientos.</t>
    </r>
    <r>
      <rPr>
        <i/>
        <sz val="10"/>
        <color indexed="30"/>
        <rFont val="Soberana Sans"/>
      </rPr>
      <t xml:space="preserve">
</t>
    </r>
  </si>
  <si>
    <t>(Número de eventos realizados para difusión de tecnologías y/o conocimientos en el año t/ Número de eventos programados para difusión de tecnologías y/o conocimientos en el año t)*100</t>
  </si>
  <si>
    <t>A 1 A3. Recepción de informes financieros de proyectos de investigación</t>
  </si>
  <si>
    <r>
      <t>A3. Porcentaje de informes financieros parciales y finales, de proyectos de investigación vigentes financiados por el Fondo Sectorial SAGARPA-CONACYT, recibidos en el año que se evalúa.</t>
    </r>
    <r>
      <rPr>
        <i/>
        <sz val="10"/>
        <color indexed="30"/>
        <rFont val="Soberana Sans"/>
      </rPr>
      <t xml:space="preserve">
</t>
    </r>
  </si>
  <si>
    <t>(Número de informes financieros parciales y finales recibidos en el año t/ Número total de informes financieros con compromiso de entrega en el año t) *100</t>
  </si>
  <si>
    <t>B 2 A2. Priorización de demandas en temas estratégicos.</t>
  </si>
  <si>
    <r>
      <t>A2. Porcentaje de demandas estratégicas en materia de Investigación y Desarrollo Tecnológico que alcanzan consenso para ser atendidas.</t>
    </r>
    <r>
      <rPr>
        <i/>
        <sz val="10"/>
        <color indexed="30"/>
        <rFont val="Soberana Sans"/>
      </rPr>
      <t xml:space="preserve">
</t>
    </r>
  </si>
  <si>
    <t>(Número de demandas estratégicas que alcanzan consenso para ser atendidas en el año t/ Número de demandas estratégicas propuestas o identificadas para ser atendidas en el año t) *100</t>
  </si>
  <si>
    <t>B 3 A1. Publicación de convocatorias para la atención de temas estratégicos.</t>
  </si>
  <si>
    <r>
      <t xml:space="preserve">A1. Porcentaje de temas estratégicos con Convocatoria publicada </t>
    </r>
    <r>
      <rPr>
        <i/>
        <sz val="10"/>
        <color indexed="30"/>
        <rFont val="Soberana Sans"/>
      </rPr>
      <t xml:space="preserve">
</t>
    </r>
  </si>
  <si>
    <t xml:space="preserve">(Número de temas estratégicos con Convocatoria publicada en el año t/Número de temas estratégicos que fueron identificados en el anexo de ejecución para ser atendidos en el año t) *100    </t>
  </si>
  <si>
    <r>
      <t xml:space="preserve">Porcentaje de variación de la inversión en proyectos aprobados de investigación por el Comité Técnico y de Administración del Fondo Sectorial de Investigación en Materias Agrícola, Pecuaria, Acuícola, Agrobiotecnología y Recursos Filogenéticos.    
</t>
    </r>
    <r>
      <rPr>
        <sz val="10"/>
        <rFont val="Soberana Sans"/>
        <family val="2"/>
      </rPr>
      <t xml:space="preserve"> Causa : La meta se comportó conforme a lo programado. Efecto: La meta se comportó conforme a lo programado. Otros Motivos:</t>
    </r>
  </si>
  <si>
    <r>
      <t xml:space="preserve">Porcentaje de tecnologías y/o conocimientos generados que atendieron las demandas del Sector.
</t>
    </r>
    <r>
      <rPr>
        <sz val="10"/>
        <rFont val="Soberana Sans"/>
        <family val="2"/>
      </rPr>
      <t xml:space="preserve"> Causa : La Secretaria Técnica de la Subcuenta de Bioenergéticos autorizó prórroga al Proyecto 260235 por lo que no se consideran esos productos y si los del Proyecto 291143 que concluyó la etapa   Efecto: La Secretaria Técnica de la Subcuenta de Bioenergéticos autorizó prórroga a la segunda etapa del Proyecto 260235 para entregar el Informe Técnico con fecha 24/01/2019, por lo que no hay un efecto substancial toda vez que la meta será cumplida y se reportará para el CCP 2018   Otros Motivos:</t>
    </r>
  </si>
  <si>
    <r>
      <t xml:space="preserve">C2. Porcentaje de proyectos de investigación formalizados mediante Convenio de Asignación de Recursos.
</t>
    </r>
    <r>
      <rPr>
        <sz val="10"/>
        <rFont val="Soberana Sans"/>
        <family val="2"/>
      </rPr>
      <t xml:space="preserve"> Causa : La meta se comporto conforme a lo programado. Efecto: La meta se comporto conforme a lo programado. Otros Motivos:</t>
    </r>
  </si>
  <si>
    <r>
      <t xml:space="preserve">C1. Porcentaje de eventos realizados para la difusión de tecnologías y/o conocimientos.
</t>
    </r>
    <r>
      <rPr>
        <sz val="10"/>
        <rFont val="Soberana Sans"/>
        <family val="2"/>
      </rPr>
      <t xml:space="preserve"> Causa : Se cumplió con un solo evento de difusión debido, principalmente, a la etapa de transición de gobierno que se dio en el segundo semestre de 2018, y a la falta de espacio en la agenda de los representantes de SNITT y de las demás instancias involucradas.    Efecto: Aunque se redujo el número de eventos, se considera que el evento en el que se participó "México Alimentaria Food Show 2018"  concentró a un gran número de asistentes a los cuales se les pudo difundir los conocimientos y tecnologías.   Otros Motivos:</t>
    </r>
  </si>
  <si>
    <r>
      <t xml:space="preserve">A3. Porcentaje de informes financieros parciales y finales, de proyectos de investigación vigentes financiados por el Fondo Sectorial SAGARPA-CONACYT, recibidos en el año que se evalúa.
</t>
    </r>
    <r>
      <rPr>
        <sz val="10"/>
        <rFont val="Soberana Sans"/>
        <family val="2"/>
      </rPr>
      <t xml:space="preserve"> Causa : La meta se comporto conforme a lo programado Efecto: La meta se comporto conforme a lo programado Otros Motivos:</t>
    </r>
  </si>
  <si>
    <r>
      <t xml:space="preserve">A2. Porcentaje de demandas estratégicas en materia de Investigación y Desarrollo Tecnológico que alcanzan consenso para ser atendidas.
</t>
    </r>
    <r>
      <rPr>
        <sz val="10"/>
        <rFont val="Soberana Sans"/>
        <family val="2"/>
      </rPr>
      <t xml:space="preserve"> Causa : Se tomó la AMEXAGRO como base para la elaboración de las demandas. La AMEXAGRO contiene los temas que requieren ser atendidos de los subsectores agrícola, pecuario y acuícola-pesquero. Su base de elaboración fue documentación hecha por  productores y organizaciones de éstos, así como talleres, foros y/o reuniones con diferentes actores. Por lo anterior, se considera que incluye los temas relevantes para apoyar en el campo mexicano.   Efecto:  Se lograría atender una mayor cantidad de temas de diferentes subsectores para ayudar a resolver problemáticas en beneficio de los productores de México.   Otros Motivos:</t>
    </r>
  </si>
  <si>
    <r>
      <t xml:space="preserve">A1. Porcentaje de temas estratégicos con Convocatoria publicada 
</t>
    </r>
    <r>
      <rPr>
        <sz val="10"/>
        <rFont val="Soberana Sans"/>
        <family val="2"/>
      </rPr>
      <t xml:space="preserve"> Causa : La meta se comporto conforme a lo programado Efecto: La meta se comporto conforme a lo programado Otros Motivos:</t>
    </r>
  </si>
  <si>
    <t>U009</t>
  </si>
  <si>
    <t>Fomento de la Ganadería y Normalización de la Calidad de los Productos Pecuarios</t>
  </si>
  <si>
    <t>Contribuir a impulsar la productividad en el sector agroalimentario mediante inversión en capital físico, humano y tecnológico que garantice la seguridad alimentaria. mediante el incremento de la producción de alimentos de origen animal para consumo humano.</t>
  </si>
  <si>
    <r>
      <t>índice de la Productividad laboral en el subsector pecuario.</t>
    </r>
    <r>
      <rPr>
        <i/>
        <sz val="10"/>
        <color indexed="30"/>
        <rFont val="Soberana Sans"/>
      </rPr>
      <t xml:space="preserve">
</t>
    </r>
  </si>
  <si>
    <t>(Índice del PIB ganadero año t / Índice del empleo ganadero remunerado en el año t) * 100</t>
  </si>
  <si>
    <t>Productores pecuarios incrementan la producción de alimentos de origen animal para consumo humano.</t>
  </si>
  <si>
    <r>
      <t>Tasa de variación de la producción de los principales productos de origen animal.</t>
    </r>
    <r>
      <rPr>
        <i/>
        <sz val="10"/>
        <color indexed="30"/>
        <rFont val="Soberana Sans"/>
      </rPr>
      <t xml:space="preserve">
</t>
    </r>
  </si>
  <si>
    <t>(Sumatoria del volumen anual de producción de los principales productos de origen animal en el año tn/sumatoria del volumen anual de producción de los principales productos de origen animal en el año tn-1)*100-100</t>
  </si>
  <si>
    <t>A C1. Incentivos económicos, entregados a las unidades económicas pecuarias para el Fomento de la Ganadería y Normalización de la calidad de los Productos Pecuarios.</t>
  </si>
  <si>
    <r>
      <t>C1. Porcentaje de proyectos apoyados por el Programa de Fomento de la Ganadería y Normalización de la Calidad de los Productos Pecuarios.</t>
    </r>
    <r>
      <rPr>
        <i/>
        <sz val="10"/>
        <color indexed="30"/>
        <rFont val="Soberana Sans"/>
      </rPr>
      <t xml:space="preserve">
</t>
    </r>
  </si>
  <si>
    <t>(Número de Proyectos apoyados por el Programa de Fomento de la Ganadería y Normalización de la Calidad de los Productos Pecuarios en el año t / Número de proyectos dictaminados positivos en el año t)*100</t>
  </si>
  <si>
    <t>A 1 A1.C1 Aplicación de Encuestas a los beneficiarios del Programa de Fomento de la Ganadería y Normalización de la Calidad de los Productos Pecuarios.</t>
  </si>
  <si>
    <r>
      <t>Porcentaje de encuestas positivas aplicadas a los beneficiarios del Programa de Fomento de la Ganadería y Normalización de la Calidad de los Productos Pecuarios.</t>
    </r>
    <r>
      <rPr>
        <i/>
        <sz val="10"/>
        <color indexed="30"/>
        <rFont val="Soberana Sans"/>
      </rPr>
      <t xml:space="preserve">
</t>
    </r>
  </si>
  <si>
    <t>(Número total de encuestas positivas para el Programa de Fomento de la Ganadería y Normalización de la Calidad de los Productos Pecuarios en año t / Número de encuestas aplicadas a los beneficiarios del Programa de Fomento de la Ganadería y Normalización de la Calidad de los Productos Pecuarios en año t) * 100</t>
  </si>
  <si>
    <r>
      <t xml:space="preserve">índice de la Productividad laboral en el subsector pecuario.
</t>
    </r>
    <r>
      <rPr>
        <sz val="10"/>
        <rFont val="Soberana Sans"/>
        <family val="2"/>
      </rPr>
      <t xml:space="preserve"> Causa : El indicador es un proxy, para ello se utilizaron cifras preliminares de acuerdo a la Encuesta sobre las Expectativas de los Especialistas de Economía del Sector Privado: Diciembre de 2018, así como cifras preliminares al tercer trimestre de 2018 con  lo cual se realizó la estimación  del cuarto trimestre con datos de la Encuesta Nacional de Ocupación y Empleo ENOE Micro datos.    Se observa un mínimo crecimiento del índice del PIB Ganadero y un mayor crecimiento en el índice de ocupación. Esto impacta en el crecimiento de la meta ya que hay menor producto entre un mayor número de personas ocupadas en el subsector pecuario.  Efecto: A corto plazo será difícil recuperar la productividad del sector debido a que los ciclos biológicos son largos.   Otros Motivos:</t>
    </r>
  </si>
  <si>
    <r>
      <t xml:space="preserve">Tasa de variación de la producción de los principales productos de origen animal.
</t>
    </r>
    <r>
      <rPr>
        <sz val="10"/>
        <rFont val="Soberana Sans"/>
        <family val="2"/>
      </rPr>
      <t xml:space="preserve"> Causa : Al realizar el ajuste de metas en el tercer trimestre de 2018 se registraron de manera equivocada el numerador y denominador de la meta, dice meta -2.32, numerador 21.91, denominador 22.43; debería decir meta 2.37, numerador 22.43 y denominador 21.91   En este sentido, al cierre preliminar se reporta una meta estimada con 0.09 puntos porcentuales por debajo de la meta ajustada y correcta, con información del mes de noviembre del SIAP.    Las cifras definitivas se tendrán para el cierre de cuenta pública, en virtud de que los datos del SIAP estarán disponibles en el mes de febrero de 2019. Efecto: Sin efectos toda vez que la variación se debe a un error de captura y son cifras preliminares.  Otros Motivos:</t>
    </r>
  </si>
  <si>
    <r>
      <t xml:space="preserve">C1. Porcentaje de proyectos apoyados por el Programa de Fomento de la Ganadería y Normalización de la Calidad de los Productos Pecuarios.
</t>
    </r>
    <r>
      <rPr>
        <sz val="10"/>
        <rFont val="Soberana Sans"/>
        <family val="2"/>
      </rPr>
      <t xml:space="preserve"> Causa : Las condiciones prevalecientes al momento de realizar el ajuste de metas en el tercer trimestre, indicaban un ajuste a la baja, dado el comportamiento del presupuesto disponible. Al cierre del cuarto trimestre del ejercicio fiscal se presentó una reasignación de recursos al programa lo cual permitió apoyar un mayor número de proyectos lo cual representa un incremento en el cumplimiento de la meta.   Efecto: El efecto es positivo ya que se tuvo un mayor impacto en el cumplimiento en el objetivo del programa y esto también repercute en un mayor número de población atendida.   Otros Motivos:</t>
    </r>
  </si>
  <si>
    <r>
      <t xml:space="preserve">Porcentaje de encuestas positivas aplicadas a los beneficiarios del Programa de Fomento de la Ganadería y Normalización de la Calidad de los Productos Pecuarios.
</t>
    </r>
    <r>
      <rPr>
        <sz val="10"/>
        <rFont val="Soberana Sans"/>
        <family val="2"/>
      </rPr>
      <t xml:space="preserve"> Causa : Se presentó un crecimiento de 5 puntos porcentuales en el cumplimiento de la meta, debido a un mayor número de encuestas realizadas, esto se ve reflejado tanto en el numerador como en el denominador, derivado de la realización de un mayor número de eventos. Las cifras utilizadas son preliminares con fecha de corte al 27 de diciembre de 2018.   Efecto: A un mayor número de encuestas realizadas se obtiene un mayor nivel de confiabilidad y precisión lo que nos ayudará a conocer con mayor certeza el grado de satisfacción del beneficiario, de los conocimientos adquiridos y saber si lo que aprendió le fue de utilidad y lo podrá aplicar en su unidad de producción.   Otros Motivos:</t>
    </r>
  </si>
  <si>
    <t>U013</t>
  </si>
  <si>
    <t>Vinculación Productiva</t>
  </si>
  <si>
    <t>Contribuir a impulsar la productividad en el sector agroalimentario mediante inversión en capital físico, humano y tecnológico que garantice la seguridad alimentaria. mediante esquemas de organización, producción y comercialización, así como la implementación de modelos tecnológicos de producción acuícola innovadores.</t>
  </si>
  <si>
    <t>Productores acuícolas y pesqueros aplican esquemas de organización, producción y comercialización, así como la implementación de modelos tecnológicos de producción acuícola innovadores.</t>
  </si>
  <si>
    <r>
      <t>P1. Tasa de variación del número de acciones de impulso a la comercialización desarrolladas por los socios de los Comités Sistema Producto.</t>
    </r>
    <r>
      <rPr>
        <i/>
        <sz val="10"/>
        <color indexed="30"/>
        <rFont val="Soberana Sans"/>
      </rPr>
      <t xml:space="preserve">
</t>
    </r>
  </si>
  <si>
    <t>((Número de acciones de impulso a la comercialización desarrolladas por los socios de los Comités Sistema Producto apoyados en el año t/Número de acciones de impulso a la comercialización desarrolladas por los socios de los Comités Sistema Producto apoyados en el año t-1)-1)*100</t>
  </si>
  <si>
    <r>
      <t>P3. Porcentaje de modelos de desarrollo tecnológico transferibles al sector productivo.</t>
    </r>
    <r>
      <rPr>
        <i/>
        <sz val="10"/>
        <color indexed="30"/>
        <rFont val="Soberana Sans"/>
      </rPr>
      <t xml:space="preserve">
</t>
    </r>
  </si>
  <si>
    <t>(Número de modelos de desarrollo tecnológico transferibles/Número de modelos de desarrollo tecnológico apoyados)*100</t>
  </si>
  <si>
    <r>
      <t>P2. Tasa de variación del número de pescadores y acuacultores que aplican las buenas prácticas de manejo y manufactura de productos pesqueros y acuícolas.</t>
    </r>
    <r>
      <rPr>
        <i/>
        <sz val="10"/>
        <color indexed="30"/>
        <rFont val="Soberana Sans"/>
      </rPr>
      <t xml:space="preserve">
</t>
    </r>
  </si>
  <si>
    <t>((Número de pescadores y acuacultores apoyados que aplican las buenas prácticas en el año t/Número de pescadores y acuacultores apoyados que aplican las buenas practicas en el año t-1) -1)*100</t>
  </si>
  <si>
    <t>A C2. Apoyos a productores para el desarrollo de modelos tecnológicos viables generados</t>
  </si>
  <si>
    <r>
      <t>C2. Porcentaje de modelos de desarrollo tecnológico apoyados.</t>
    </r>
    <r>
      <rPr>
        <i/>
        <sz val="10"/>
        <color indexed="30"/>
        <rFont val="Soberana Sans"/>
      </rPr>
      <t xml:space="preserve">
</t>
    </r>
  </si>
  <si>
    <t>(Número de modelos de desarrollo tecnológico apoyados/Número de modelos de desarrollo tecnológico programados a apoyar )*100</t>
  </si>
  <si>
    <t>B C1. Apoyos de capacitación y servicios especializados otorgados</t>
  </si>
  <si>
    <r>
      <t>C1.1 Porcentaje de comités sistema producto apoyados.</t>
    </r>
    <r>
      <rPr>
        <i/>
        <sz val="10"/>
        <color indexed="30"/>
        <rFont val="Soberana Sans"/>
      </rPr>
      <t xml:space="preserve">
</t>
    </r>
  </si>
  <si>
    <t>(Número de comités sistema producto apoyados /Número de comités sistema producto constituidos)*100</t>
  </si>
  <si>
    <r>
      <t>C1.2 Porcentaje de apoyos otorgados para capacitación y asistencia técnica integral</t>
    </r>
    <r>
      <rPr>
        <i/>
        <sz val="10"/>
        <color indexed="30"/>
        <rFont val="Soberana Sans"/>
      </rPr>
      <t xml:space="preserve">
</t>
    </r>
  </si>
  <si>
    <t>(Número de apoyos otorgados para capacitación y asistencia técnica integral / Número de apoyos programados para capacitación y asistencia técnica integral)*100</t>
  </si>
  <si>
    <t>A 1 A2.C2 Celebración de convenios para el desarrollo de modelos tecnológicos</t>
  </si>
  <si>
    <r>
      <t>A2.C2 Porcentaje de convenios celebrados para la implementación de modelos de desarrollo tecnológico</t>
    </r>
    <r>
      <rPr>
        <i/>
        <sz val="10"/>
        <color indexed="30"/>
        <rFont val="Soberana Sans"/>
      </rPr>
      <t xml:space="preserve">
</t>
    </r>
  </si>
  <si>
    <t>(Número de convenios celebrados / Número de convenios programados)*100</t>
  </si>
  <si>
    <t>B 2 A1.C1.1 Dictaminación de programas de trabajo para el desarrollo de cadenas productivas</t>
  </si>
  <si>
    <r>
      <t>A1.C1.1 Porcentaje de programas de trabajo dictaminados para el desarrollo de cadenas productivas.</t>
    </r>
    <r>
      <rPr>
        <i/>
        <sz val="10"/>
        <color indexed="30"/>
        <rFont val="Soberana Sans"/>
      </rPr>
      <t xml:space="preserve">
</t>
    </r>
  </si>
  <si>
    <t xml:space="preserve">(Número de programas de trabajo dictaminados /Número de programas de trabajo recibidos )*100   </t>
  </si>
  <si>
    <t>B 3 A3.C1.2 Dictaminación de programas de trabajo para la capacitación y asistencia técnica integral</t>
  </si>
  <si>
    <r>
      <t>A3.C1.2 Porcentaje de programas de trabajo dictaminados para Capacitación y Asistencia Técnica Integral</t>
    </r>
    <r>
      <rPr>
        <i/>
        <sz val="10"/>
        <color indexed="30"/>
        <rFont val="Soberana Sans"/>
      </rPr>
      <t xml:space="preserve">
</t>
    </r>
  </si>
  <si>
    <t>(Número de programas de trabajo dictaminados /Número de programas de trabajo recibidos)*100</t>
  </si>
  <si>
    <r>
      <t xml:space="preserve">P1. Tasa de variación del número de acciones de impulso a la comercialización desarrolladas por los socios de los Comités Sistema Producto.
</t>
    </r>
    <r>
      <rPr>
        <sz val="10"/>
        <rFont val="Soberana Sans"/>
        <family val="2"/>
      </rPr>
      <t xml:space="preserve"> Causa : Se cumplió con la meta programada. Efecto: Se cumplió con la meta programada. Otros Motivos:</t>
    </r>
  </si>
  <si>
    <r>
      <t xml:space="preserve">P3. Porcentaje de modelos de desarrollo tecnológico transferibles al sector productivo.
</t>
    </r>
    <r>
      <rPr>
        <sz val="10"/>
        <rFont val="Soberana Sans"/>
        <family val="2"/>
      </rPr>
      <t xml:space="preserve"> Causa : Se realizaron las acciones necesarias a efecto de obtener un modelo más de desarrollo tecnológico disponible / transferible al sector productivo. Efecto: Se ofrece un mayor numero de opciones de mejora en lo procesos productivos del sector acuícola. Otros Motivos:</t>
    </r>
  </si>
  <si>
    <r>
      <t xml:space="preserve">P2. Tasa de variación del número de pescadores y acuacultores que aplican las buenas prácticas de manejo y manufactura de productos pesqueros y acuícolas.
</t>
    </r>
    <r>
      <rPr>
        <sz val="10"/>
        <rFont val="Soberana Sans"/>
        <family val="2"/>
      </rPr>
      <t xml:space="preserve"> Causa : Derivado del inicio de apertura de veda solamente se alcanzó abarcar un estado para capacitar a pescadores en el tema de buenas prácticas de manejo. Efecto: No se pudo capacitar al total de pescadores, quedando pendiente para el siguiente ejercicio fiscal. Otros Motivos:</t>
    </r>
  </si>
  <si>
    <r>
      <t xml:space="preserve">C2. Porcentaje de modelos de desarrollo tecnológico apoyados.
</t>
    </r>
    <r>
      <rPr>
        <sz val="10"/>
        <rFont val="Soberana Sans"/>
        <family val="2"/>
      </rPr>
      <t xml:space="preserve"> Causa : La alta demanda del sector social para recibir apoyos orientados a la implementación de modelos de desarrollo tecnológico. Efecto: Se incrementan las acciones para fortalecer la ejecución de proyectos orientados al desarrollo tecnológico. Otros Motivos:</t>
    </r>
  </si>
  <si>
    <r>
      <t xml:space="preserve">C1.1 Porcentaje de comités sistema producto apoyados.
</t>
    </r>
    <r>
      <rPr>
        <sz val="10"/>
        <rFont val="Soberana Sans"/>
        <family val="2"/>
      </rPr>
      <t xml:space="preserve"> Causa : El desistimiento de un comité por razones fiscales, propiciando el inclumplimiento de los requisitos. Efecto: Reducción en el número de apoyos orientados a los comités sistema producto. Otros Motivos:</t>
    </r>
  </si>
  <si>
    <r>
      <t xml:space="preserve">C1.2 Porcentaje de apoyos otorgados para capacitación y asistencia técnica integral
</t>
    </r>
    <r>
      <rPr>
        <sz val="10"/>
        <rFont val="Soberana Sans"/>
        <family val="2"/>
      </rPr>
      <t xml:space="preserve"> Causa : Se cumplió con la meta programada. Efecto: Se cumplió con la meta programada. Otros Motivos:</t>
    </r>
  </si>
  <si>
    <r>
      <t xml:space="preserve">A2.C2 Porcentaje de convenios celebrados para la implementación de modelos de desarrollo tecnológico
</t>
    </r>
    <r>
      <rPr>
        <sz val="10"/>
        <rFont val="Soberana Sans"/>
        <family val="2"/>
      </rPr>
      <t xml:space="preserve"> Causa : La alta demanda del sector social para recibir apoyos orientados a la implementación de modelos de desarrollo tecnológico. Efecto: Se incrementan las acciones para fortalecer la ejecución de proyectos orientados al desarrollo tecnológico. Otros Motivos:</t>
    </r>
  </si>
  <si>
    <r>
      <t xml:space="preserve">A1.C1.1 Porcentaje de programas de trabajo dictaminados para el desarrollo de cadenas productivas.
</t>
    </r>
    <r>
      <rPr>
        <sz val="10"/>
        <rFont val="Soberana Sans"/>
        <family val="2"/>
      </rPr>
      <t xml:space="preserve"> Causa : Se cumplió con la meta programada. Efecto: Se cumplió con la meta programada. Otros Motivos:</t>
    </r>
  </si>
  <si>
    <r>
      <t xml:space="preserve">A3.C1.2 Porcentaje de programas de trabajo dictaminados para Capacitación y Asistencia Técnica Integral
</t>
    </r>
    <r>
      <rPr>
        <sz val="10"/>
        <rFont val="Soberana Sans"/>
        <family val="2"/>
      </rPr>
      <t xml:space="preserve"> Causa : Se cumplió con la meta programada. Efecto: Se cumplió con la meta programada. Otros Motivos:</t>
    </r>
  </si>
  <si>
    <t>U017</t>
  </si>
  <si>
    <t>Sistema Nacional de Información para el Desarrollo Rural Sustentable</t>
  </si>
  <si>
    <t>G00-Servicio de Información Agroalimentaria y Pesquera</t>
  </si>
  <si>
    <t>Contribuir a impulsar la productividad en el sector agroalimentario mediante inversión en capital físico, humano y tecnológico que garantice la seguridad alimentaria. mediante información estadística y geoespacial oficial del sector agroalimentario y agroindustrial que contribuya a la toma de decisiones.</t>
  </si>
  <si>
    <r>
      <t>F.2 Porcentaje de cumplimiento del Inventario Óptimo de azúcar</t>
    </r>
    <r>
      <rPr>
        <i/>
        <sz val="10"/>
        <color indexed="30"/>
        <rFont val="Soberana Sans"/>
      </rPr>
      <t xml:space="preserve">
</t>
    </r>
  </si>
  <si>
    <t>(inventario final observado en [t] / (2.5 Meses de consumo nacional aparente promedio [t] + 2.5 meses de ventas promedio a la Industria Manufacturera , Maquiladora y de Servicios de Exportación (IMMEX) en [t])-1)*100</t>
  </si>
  <si>
    <t>El cálculo se hace sumando la producción anual, en toneladas, de estos productos y dividiendo ésta entre la suma de la producción nacional y de las importaciones de estos productos (oferta total)</t>
  </si>
  <si>
    <r>
      <t xml:space="preserve">F3. Porcentaje de información de estadística básica, derivada y geoespacial generada y difundida conforme al calendario. </t>
    </r>
    <r>
      <rPr>
        <i/>
        <sz val="10"/>
        <color indexed="30"/>
        <rFont val="Soberana Sans"/>
      </rPr>
      <t xml:space="preserve">
</t>
    </r>
  </si>
  <si>
    <t>(Número de reportes de información agroalimentaria y pesquera publicada en el año de estudio / Número de reportes de información agroalimentaria y pesquera programados para el año de estudio)* 100</t>
  </si>
  <si>
    <t>Los agentes económicos cuenten con información estadística y geoespacial oficial del sector agroalimentario y agroindustrial que contribuya a la toma de decisiones</t>
  </si>
  <si>
    <r>
      <t>P.2 Porcentaje de usuarios que consideran útil la información del Sistema Integral para el Desarrollo Sustentable de la caña de azúcar.</t>
    </r>
    <r>
      <rPr>
        <i/>
        <sz val="10"/>
        <color indexed="30"/>
        <rFont val="Soberana Sans"/>
      </rPr>
      <t xml:space="preserve">
</t>
    </r>
  </si>
  <si>
    <t>(Número de usuarios de la información que la consideran útil en el año t) / (Número total de los usuarios de la información que emiten opinión en el año t) * 100</t>
  </si>
  <si>
    <t>Estratégico-Calidad-Anual</t>
  </si>
  <si>
    <r>
      <t>P.1 Porcentaje de precisión de la información estadística y geoespacial agroalimentaria y agroindustrial para la toma de decisiones</t>
    </r>
    <r>
      <rPr>
        <i/>
        <sz val="10"/>
        <color indexed="30"/>
        <rFont val="Soberana Sans"/>
      </rPr>
      <t xml:space="preserve">
</t>
    </r>
  </si>
  <si>
    <t xml:space="preserve">[((SSO/SSE) + (VPAO+VPAE) + (VPPO+VPPE) + (FAO/FAE) + (REDPO/RTDE) + (RDPO/RTD ))*100 ]/n   </t>
  </si>
  <si>
    <r>
      <t>P.2.1 Porcentaje de integrantes de la Junta Directiva que usan la información del Sistema Integral para el Desarrollo Sustentable de la Caña de Azúcar</t>
    </r>
    <r>
      <rPr>
        <i/>
        <sz val="10"/>
        <color indexed="30"/>
        <rFont val="Soberana Sans"/>
      </rPr>
      <t xml:space="preserve">
</t>
    </r>
  </si>
  <si>
    <t xml:space="preserve">(Número de integrantes de la Junta Directiva que usan la información del SIDESCA en el año t / Número de integrantes de la Junta Directiva en el año t)*100 </t>
  </si>
  <si>
    <t>A C2. Información geoespacial agroalimentaria realizada</t>
  </si>
  <si>
    <r>
      <t>C2 Porcentaje de productos geoespaciales agroalimentarios realizados</t>
    </r>
    <r>
      <rPr>
        <i/>
        <sz val="10"/>
        <color indexed="30"/>
        <rFont val="Soberana Sans"/>
      </rPr>
      <t xml:space="preserve">
</t>
    </r>
  </si>
  <si>
    <t>(Número de  productos geoespaciales agroalimentarios culminados en el periodo t/ Número de productos geoespaciales agroalimentarios programados en el periodo t)*100</t>
  </si>
  <si>
    <t>B C3. Balanzas disponibilidad-consumo para productos agroalimentarios estratégicos con el fin de conocer la oferta, demanda y necesidades de importación elaboradas</t>
  </si>
  <si>
    <r>
      <t>C3. Porcentaje de balanzas de disponibilidad-consumo elaboradas</t>
    </r>
    <r>
      <rPr>
        <i/>
        <sz val="10"/>
        <color indexed="30"/>
        <rFont val="Soberana Sans"/>
      </rPr>
      <t xml:space="preserve">
</t>
    </r>
  </si>
  <si>
    <t>((Número de balanzas disponibilidad-consumo elaboradas en el periodo t/ número de balanzas disponibilidad-consumo planeadas en el periodo t)*100</t>
  </si>
  <si>
    <t>C C4. Publicaciones de información estadística y geográfica del sector agroalimentario y agroindustrial difundidas</t>
  </si>
  <si>
    <r>
      <t xml:space="preserve">C4. Porcentaje de cumplimiento de publicaciones difundidas </t>
    </r>
    <r>
      <rPr>
        <i/>
        <sz val="10"/>
        <color indexed="30"/>
        <rFont val="Soberana Sans"/>
      </rPr>
      <t xml:space="preserve">
</t>
    </r>
  </si>
  <si>
    <t>(Número de publicaciones difundidas  en el periodo t/número de publicaciones programadas en el periodo t)*100</t>
  </si>
  <si>
    <r>
      <t>C4.2 Porcentaje de Publicaciones difundidas de la agroindustria azucarera</t>
    </r>
    <r>
      <rPr>
        <i/>
        <sz val="10"/>
        <color indexed="30"/>
        <rFont val="Soberana Sans"/>
      </rPr>
      <t xml:space="preserve">
</t>
    </r>
  </si>
  <si>
    <t>(número de publicaciones difundidas de la agroindustria azucarera del semestre del año t) / (número de publicaciones programadas en el año t) * 100</t>
  </si>
  <si>
    <t>D C5. Sistema Integral de la agroindustria de la caña de azúcar a disposición de los productores y actores de la agroindustria de la caña de azúcar</t>
  </si>
  <si>
    <r>
      <t>C5. Tasa de variación de visitas realizadas por los actores de la agroindustria de la caña de azúcar, al portal del Comité Nacional para el Desarrollo Sustentable de la Caña de Azúcar</t>
    </r>
    <r>
      <rPr>
        <i/>
        <sz val="10"/>
        <color indexed="30"/>
        <rFont val="Soberana Sans"/>
      </rPr>
      <t xml:space="preserve">
</t>
    </r>
  </si>
  <si>
    <t>((Número de visitas realizadas por los productores y actores del Sector Cañero, al portal del Comité Nacional para el Desarrollo Sustentable de la Caña de Azúcar en el semestre del año t)/ (Número de visitas realizadas por los productores y actores del Sector Cañero, al portal del Comité Nacional para el Desarrollo Sustentable de la Caña de Azúcar en el  semestre t-1)-1)*100</t>
  </si>
  <si>
    <t>E C1. Base de datos disponible con información agropecuaria y agroindustrial a nivel nacional</t>
  </si>
  <si>
    <r>
      <t>C1. Porcentaje de bases de datos de las estadísticas agropecuarias publicadas</t>
    </r>
    <r>
      <rPr>
        <i/>
        <sz val="10"/>
        <color indexed="30"/>
        <rFont val="Soberana Sans"/>
      </rPr>
      <t xml:space="preserve">
</t>
    </r>
  </si>
  <si>
    <t>(BDPt /BDPGt) *100,  En dónde: BDPt = Base de Datos Publicadas en el año de estudio y BDPGt =  Base de Datos Programadas en el año de estudio.</t>
  </si>
  <si>
    <t>F C8. Solicitudes de información estadística agroalimentaria y agroindustrial atendidas en los plazos establecidos</t>
  </si>
  <si>
    <r>
      <t>C8. Porcentaje de solicitudes atendidas en los plazos establecidos respecto de las recibidas</t>
    </r>
    <r>
      <rPr>
        <i/>
        <sz val="10"/>
        <color indexed="30"/>
        <rFont val="Soberana Sans"/>
      </rPr>
      <t xml:space="preserve">
</t>
    </r>
  </si>
  <si>
    <t>(Solicitudes atendidas dentro del plazo establecido /Solicitudes recibidas)*100, donde el plazo establecido es de 10 días hábiles.</t>
  </si>
  <si>
    <t>G C6. Reportes para cálculo de indicadores económicos</t>
  </si>
  <si>
    <r>
      <t>C6. Porcentaje de reportes elaborados para cálculo de indicadores económicos publicados</t>
    </r>
    <r>
      <rPr>
        <i/>
        <sz val="10"/>
        <color indexed="30"/>
        <rFont val="Soberana Sans"/>
      </rPr>
      <t xml:space="preserve">
</t>
    </r>
  </si>
  <si>
    <t>(Número de reportes elaborados en el periodo t/ número de reportes programados en el periodo t)*100</t>
  </si>
  <si>
    <t>H C7. Información agroalimentaria, agroindustrial y geográfica difundida por medio de plataformas digitales difundida</t>
  </si>
  <si>
    <r>
      <t>C7. Porcentaje de publicaciones difundidas por medio de plataformas digitales</t>
    </r>
    <r>
      <rPr>
        <i/>
        <sz val="10"/>
        <color indexed="30"/>
        <rFont val="Soberana Sans"/>
      </rPr>
      <t xml:space="preserve">
</t>
    </r>
  </si>
  <si>
    <t>(Número de publicaciones difundidas a través de plataformas digitales en el periodo t/número de publicaciones programadas para difusión a través de plataformas digitales en el periodo t)*100</t>
  </si>
  <si>
    <t>A 1 A2.C2  Integración de imágenes satelitales</t>
  </si>
  <si>
    <r>
      <t>A2.C2 Porcentaje de superficie integrada en imágenes satelitales</t>
    </r>
    <r>
      <rPr>
        <i/>
        <sz val="10"/>
        <color indexed="30"/>
        <rFont val="Soberana Sans"/>
      </rPr>
      <t xml:space="preserve">
</t>
    </r>
  </si>
  <si>
    <t>(Sumatoria de la superficie de las imágenes satelitales integradas en el periodo t/Superficie del territorio nacional)*100</t>
  </si>
  <si>
    <t>A 2 A1.C2 Elaboración de reportes</t>
  </si>
  <si>
    <r>
      <t>A1.C2 Porcentaje de reportes elaborados</t>
    </r>
    <r>
      <rPr>
        <i/>
        <sz val="10"/>
        <color indexed="30"/>
        <rFont val="Soberana Sans"/>
      </rPr>
      <t xml:space="preserve">
</t>
    </r>
  </si>
  <si>
    <t>(Número de reportes elaborados en el periodo t/ Número de reportes programados en el periodo t)*100</t>
  </si>
  <si>
    <t>B 3 A2.C3 Actualización de Reportes</t>
  </si>
  <si>
    <r>
      <t xml:space="preserve">A2.C3 Porcentaje de reportes actualizados en el portal </t>
    </r>
    <r>
      <rPr>
        <i/>
        <sz val="10"/>
        <color indexed="30"/>
        <rFont val="Soberana Sans"/>
      </rPr>
      <t xml:space="preserve">
</t>
    </r>
  </si>
  <si>
    <t>(Número de reportes actualizados en el portal en el periodo t/Número total de reportes programados en el periodo t)*100</t>
  </si>
  <si>
    <t>B 4 A1.C3 Elaboración de reportes de avance de variables de estadística básica agropecuaria de comercio exterior</t>
  </si>
  <si>
    <r>
      <t>A1.C3 Porcentaje de reportes elaborados</t>
    </r>
    <r>
      <rPr>
        <i/>
        <sz val="10"/>
        <color indexed="30"/>
        <rFont val="Soberana Sans"/>
      </rPr>
      <t xml:space="preserve">
</t>
    </r>
  </si>
  <si>
    <t>(Número de reportes elaborados en el periodo t/número de reportes programados en el periodo t)*100</t>
  </si>
  <si>
    <t>C 5 A1.C4 Elaboración de publicaciones impresas con información del sector agroalimentario y agroindustrial</t>
  </si>
  <si>
    <r>
      <t>A1.C4 Porcentaje de elaboración de publicaciones impresas</t>
    </r>
    <r>
      <rPr>
        <i/>
        <sz val="10"/>
        <color indexed="30"/>
        <rFont val="Soberana Sans"/>
      </rPr>
      <t xml:space="preserve">
</t>
    </r>
  </si>
  <si>
    <t>(Número de publicaciones impresas elaboradas en el periodo t/número de publicaciones impresas programadas en el periodo t)*100</t>
  </si>
  <si>
    <t>C 6 A2.C4 Elaboración de publicaciones digitales con información agroalimentaria y agroindustrial</t>
  </si>
  <si>
    <r>
      <t xml:space="preserve">A2.C4 Porcentaje de publicaciones digitales elaboradas </t>
    </r>
    <r>
      <rPr>
        <i/>
        <sz val="10"/>
        <color indexed="30"/>
        <rFont val="Soberana Sans"/>
      </rPr>
      <t xml:space="preserve">
</t>
    </r>
  </si>
  <si>
    <t>(Número de publicaciones digitales elaboradas en el periodo t/número de publicaciones digitales programadas en el periodo t)*100</t>
  </si>
  <si>
    <t>D 7 A1.C5 Integración de información del sector cañero económica-productiva (Integración de corridas de campo, fábrica y reportes de comercio exterior)</t>
  </si>
  <si>
    <r>
      <t>A1.C5 Porcentaje de información económica-productiva integrada</t>
    </r>
    <r>
      <rPr>
        <i/>
        <sz val="10"/>
        <color indexed="30"/>
        <rFont val="Soberana Sans"/>
      </rPr>
      <t xml:space="preserve">
</t>
    </r>
  </si>
  <si>
    <t>(Número de reportes integrados acumulados al trimestre del año t) / (Número de reportes totales requeridos en el año t) * 100</t>
  </si>
  <si>
    <t>D 8 A2.C5 Actualización de bases de datos del sistema Integral para el Desarrollo Sustentable de la Caña de Azúcar</t>
  </si>
  <si>
    <r>
      <t>A2.C5 Porcentaje de base de datos actualizadas dentro del sistema Integral para el Desarrollo Sustentable de la Caña de Azúcar</t>
    </r>
    <r>
      <rPr>
        <i/>
        <sz val="10"/>
        <color indexed="30"/>
        <rFont val="Soberana Sans"/>
      </rPr>
      <t xml:space="preserve">
</t>
    </r>
  </si>
  <si>
    <t>(número de Bases de datos que componen al sistema Integral para el Desarrollo Sustentable de la Caña de Azúcar actualizadas al trimestre del año t) / (total de Bases de Datos que componen al Sistema Integral para el Desarrollo Sustentable de la Caña de Azúcar del año t)*100</t>
  </si>
  <si>
    <t>E 9 A2.C1 Generación de reportes validados con información agropecuaria</t>
  </si>
  <si>
    <r>
      <t>A2.C1 Porcentaje de reportes validados con información agropecuaria</t>
    </r>
    <r>
      <rPr>
        <i/>
        <sz val="10"/>
        <color indexed="30"/>
        <rFont val="Soberana Sans"/>
      </rPr>
      <t xml:space="preserve">
</t>
    </r>
  </si>
  <si>
    <t>(RVt / RPt)* 100, donde RVt = Reportes estadísticos agropecuarios validados en el periodo de estudio y RPt = Reportes estadísticos agropecuarios programados en el periodo de estudio.</t>
  </si>
  <si>
    <t>E 10 A1.C1 Construción y actualización de padrones agroalimentarios y agroindustriales</t>
  </si>
  <si>
    <r>
      <t xml:space="preserve">A1.C1 Porcentaje de padrones construidos y actualizados de interés nacional </t>
    </r>
    <r>
      <rPr>
        <i/>
        <sz val="10"/>
        <color indexed="30"/>
        <rFont val="Soberana Sans"/>
      </rPr>
      <t xml:space="preserve">
</t>
    </r>
  </si>
  <si>
    <t>(Padrones construidos y actualizados en el año t /Padrones programados en el año t)*100</t>
  </si>
  <si>
    <t>F 11 A1.C8 Atención de solicitudes de información agroalimentaria, agroindustrial y geográfica recibidas</t>
  </si>
  <si>
    <r>
      <t xml:space="preserve">A1.C8 Porcentaje de solicitudes de información atendidas respecto de las recibidas </t>
    </r>
    <r>
      <rPr>
        <i/>
        <sz val="10"/>
        <color indexed="30"/>
        <rFont val="Soberana Sans"/>
      </rPr>
      <t xml:space="preserve">
</t>
    </r>
  </si>
  <si>
    <t>(Número de solicitudes atendidas en el periodo t/número de solicitudes recibidas en el periodo t)*100</t>
  </si>
  <si>
    <t>G 12 A1.C6 Elaboración de reportes para el cálculo de indicadores económicos</t>
  </si>
  <si>
    <r>
      <t>A1.C6 Porcentaje de reportes elaborados para cálculo de indicadores económicos elaborados</t>
    </r>
    <r>
      <rPr>
        <i/>
        <sz val="10"/>
        <color indexed="30"/>
        <rFont val="Soberana Sans"/>
      </rPr>
      <t xml:space="preserve">
</t>
    </r>
  </si>
  <si>
    <t>H 13 A1.C7 Difusión de publicaciones del sector agroalimentario y agroindustrial por medio de plataformas digitales</t>
  </si>
  <si>
    <r>
      <t>A1.C7 Porcentaje de publicaciones difundidas en redes sociales</t>
    </r>
    <r>
      <rPr>
        <i/>
        <sz val="10"/>
        <color indexed="30"/>
        <rFont val="Soberana Sans"/>
      </rPr>
      <t xml:space="preserve">
</t>
    </r>
  </si>
  <si>
    <t>(Número de publicaciones digitales difundidas en plataformas digitales en el periodo t/número de publicaciones digitales programadas para su difusión a través de plataformas digitales en el periodo t)*100</t>
  </si>
  <si>
    <r>
      <t xml:space="preserve">F.2 Porcentaje de cumplimiento del Inventario Óptimo de azúcar
</t>
    </r>
    <r>
      <rPr>
        <sz val="10"/>
        <rFont val="Soberana Sans"/>
        <family val="2"/>
      </rPr>
      <t xml:space="preserve"> Causa : En el ciclo 2017/18 se presentaron precios a la baja en el mercado internacional que provocaron menores exportaciones, lo que combinado con un incremento en las importaciones, provocó el aumento en las existencias finales de azúcar. Efecto: Para evitar un posible sobreabasto en el mercado doméstico, que impacte negativamente en los ingresos de los cañeros, los ingenios azucareros se comprometieron a exportar los excedentes de azúcar pendientes de comercializar del ciclo 2017/18, en el período de octubre a diciembre de 2018. Otros Motivos:</t>
    </r>
  </si>
  <si>
    <r>
      <t xml:space="preserve">Participación de la producción nacional en la oferta total de los principales granos y oleaginosas (maíz, trigo, frijol, arroz, sorgo y soya)
</t>
    </r>
    <r>
      <rPr>
        <sz val="10"/>
        <rFont val="Soberana Sans"/>
        <family val="2"/>
      </rPr>
      <t>Sin Información,Sin Justificación</t>
    </r>
  </si>
  <si>
    <r>
      <t xml:space="preserve">F3. Porcentaje de información de estadística básica, derivada y geoespacial generada y difundida conforme al calendario. 
</t>
    </r>
    <r>
      <rPr>
        <sz val="10"/>
        <rFont val="Soberana Sans"/>
        <family val="2"/>
      </rPr>
      <t xml:space="preserve"> Causa : Se cumplió la meta programada del indicador Efecto: Se cumplió la meta programada del indicador Otros Motivos:</t>
    </r>
  </si>
  <si>
    <r>
      <t xml:space="preserve">P.2 Porcentaje de usuarios que consideran útil la información del Sistema Integral para el Desarrollo Sustentable de la caña de azúcar.
</t>
    </r>
    <r>
      <rPr>
        <sz val="10"/>
        <rFont val="Soberana Sans"/>
        <family val="2"/>
      </rPr>
      <t xml:space="preserve"> Causa : El resultado del indicador está acorde a la meta programada. Ya que el numerador de la meta estimada,  se ajustó para que se obtuviera el 95%, implicando que se requeriría media encuesta. Efecto: El resultado del indicador está acorde a la meta programada. Otros Motivos:</t>
    </r>
  </si>
  <si>
    <r>
      <t xml:space="preserve">P.1 Porcentaje de precisión de la información estadística y geoespacial agroalimentaria y agroindustrial para la toma de decisiones
</t>
    </r>
    <r>
      <rPr>
        <sz val="10"/>
        <rFont val="Soberana Sans"/>
        <family val="2"/>
      </rPr>
      <t xml:space="preserve"> Causa : Se cumplió la meta programada del indicador Efecto: Se cumplió la meta programada del indicador Otros Motivos:</t>
    </r>
  </si>
  <si>
    <r>
      <t xml:space="preserve">P.2.1 Porcentaje de integrantes de la Junta Directiva que usan la información del Sistema Integral para el Desarrollo Sustentable de la Caña de Azúcar
</t>
    </r>
    <r>
      <rPr>
        <sz val="10"/>
        <rFont val="Soberana Sans"/>
        <family val="2"/>
      </rPr>
      <t xml:space="preserve"> Causa :  La junta directiva del CONADESUCA se compone de 9 miembros:  5 de secretarías (SADER, SE, STPS, SHCP, SEMARNAT), 2  organizaciones de abastecedores de caña de azúcar nacional (1 de CNC y 1 de la CNPR) y 2 representantes de la Cámara Nacional de la Industria Azucarara y Alcoholera (CNIAA). La diferencia en 55.56 puntos porcentuales por debajo de la meta estimada se debió al cambio de gobierno efectuado el 1 de diciembre de 2018, dado que los miembros propietarios de la secretarías cambiaron y sólo 4 miembros permanecieron iguales.  Los miembros que permanecieron contestaron la encuesta realizada, indicando que sí consultan las publicaciones y sistemas de información del CONADESUCA. A este respecto, si la encuesta se hubiera aplicado antes del cambio de gobierno, el resultado sería diferente. Efecto: No se esperan efectos adversos para el Fin ya que en cada Junta Directiva se presentan los resultados mas relevantes de la agroindustria de la caña de azúcar para la oportuna toma de decisiones. Mismos que se obtienen del SIDESCA. Otros Motivos:</t>
    </r>
  </si>
  <si>
    <r>
      <t xml:space="preserve">C2 Porcentaje de productos geoespaciales agroalimentarios realizados
</t>
    </r>
    <r>
      <rPr>
        <sz val="10"/>
        <rFont val="Soberana Sans"/>
        <family val="2"/>
      </rPr>
      <t xml:space="preserve"> Causa : Se cumplió la meta programada del indicador Efecto: Se cumplió la meta programada del indicador Otros Motivos:</t>
    </r>
  </si>
  <si>
    <r>
      <t xml:space="preserve">C3. Porcentaje de balanzas de disponibilidad-consumo elaboradas
</t>
    </r>
    <r>
      <rPr>
        <sz val="10"/>
        <rFont val="Soberana Sans"/>
        <family val="2"/>
      </rPr>
      <t xml:space="preserve"> Causa : Se cumplió la meta programada del indicador Efecto: Se cumplió la meta programada del indicador Otros Motivos:</t>
    </r>
  </si>
  <si>
    <r>
      <t xml:space="preserve">C4. Porcentaje de cumplimiento de publicaciones difundidas 
</t>
    </r>
    <r>
      <rPr>
        <sz val="10"/>
        <rFont val="Soberana Sans"/>
        <family val="2"/>
      </rPr>
      <t xml:space="preserve"> Causa : Se cumplió la meta programada del indicador Efecto: Se cumplió la meta programada del indicador Otros Motivos:</t>
    </r>
  </si>
  <si>
    <r>
      <t xml:space="preserve">C4.2 Porcentaje de Publicaciones difundidas de la agroindustria azucarera
</t>
    </r>
    <r>
      <rPr>
        <sz val="10"/>
        <rFont val="Soberana Sans"/>
        <family val="2"/>
      </rPr>
      <t xml:space="preserve"> Causa : El resultado del indicador está acorde a la meta programada. Efecto: El resultado del indicador está acorde a la meta programada. Otros Motivos:</t>
    </r>
  </si>
  <si>
    <r>
      <t xml:space="preserve">C5. Tasa de variación de visitas realizadas por los actores de la agroindustria de la caña de azúcar, al portal del Comité Nacional para el Desarrollo Sustentable de la Caña de Azúcar
</t>
    </r>
    <r>
      <rPr>
        <sz val="10"/>
        <rFont val="Soberana Sans"/>
        <family val="2"/>
      </rPr>
      <t xml:space="preserve"> Causa : La diferencia de 9.18 puntos porcentuales por arriba de la meta estimada, se debe a que se registró un mayor número de visitas a la página web, lo cual refleja la utilidad que tiene los contenidos de la Página. Efecto: No se esperan efectos adversos en ninguna de las metas de los indicadores ya que a mayor incremento de las visitas refleja mayor uso de la misma. Otros Motivos:</t>
    </r>
  </si>
  <si>
    <r>
      <t xml:space="preserve">C1. Porcentaje de bases de datos de las estadísticas agropecuarias publicadas
</t>
    </r>
    <r>
      <rPr>
        <sz val="10"/>
        <rFont val="Soberana Sans"/>
        <family val="2"/>
      </rPr>
      <t xml:space="preserve"> Causa : Se cumplió la meta programada del indicador Efecto: Se cumplió la meta programada del indicador Otros Motivos:</t>
    </r>
  </si>
  <si>
    <r>
      <t xml:space="preserve">C8. Porcentaje de solicitudes atendidas en los plazos establecidos respecto de las recibidas
</t>
    </r>
    <r>
      <rPr>
        <sz val="10"/>
        <rFont val="Soberana Sans"/>
        <family val="2"/>
      </rPr>
      <t xml:space="preserve"> Causa : Se cumplió la meta programada del indicador Efecto: Se cumplió la meta programada del indicador Otros Motivos:</t>
    </r>
  </si>
  <si>
    <r>
      <t xml:space="preserve">C6. Porcentaje de reportes elaborados para cálculo de indicadores económicos publicados
</t>
    </r>
    <r>
      <rPr>
        <sz val="10"/>
        <rFont val="Soberana Sans"/>
        <family val="2"/>
      </rPr>
      <t xml:space="preserve"> Causa : Se cumplió la meta programada del indicador Efecto: Se cumplió la meta programada del indicador Otros Motivos:</t>
    </r>
  </si>
  <si>
    <r>
      <t xml:space="preserve">C7. Porcentaje de publicaciones difundidas por medio de plataformas digitales
</t>
    </r>
    <r>
      <rPr>
        <sz val="10"/>
        <rFont val="Soberana Sans"/>
        <family val="2"/>
      </rPr>
      <t xml:space="preserve"> Causa : Se cumplió la meta programada del indicador Efecto: Se cumplió la meta programada del indicador Otros Motivos:</t>
    </r>
  </si>
  <si>
    <r>
      <t xml:space="preserve">A2.C2 Porcentaje de superficie integrada en imágenes satelitales
</t>
    </r>
    <r>
      <rPr>
        <sz val="10"/>
        <rFont val="Soberana Sans"/>
        <family val="2"/>
      </rPr>
      <t xml:space="preserve"> Causa : Se cumplió la meta programada del indicador Efecto: Se cumplió la meta programada del indicador Otros Motivos:</t>
    </r>
  </si>
  <si>
    <r>
      <t xml:space="preserve">A1.C2 Porcentaje de reportes elaborados
</t>
    </r>
    <r>
      <rPr>
        <sz val="10"/>
        <rFont val="Soberana Sans"/>
        <family val="2"/>
      </rPr>
      <t xml:space="preserve"> Causa : Se cumplió la meta programada del indicador Efecto: Se cumplió la meta programada del indicador Otros Motivos:</t>
    </r>
  </si>
  <si>
    <r>
      <t xml:space="preserve">A2.C3 Porcentaje de reportes actualizados en el portal 
</t>
    </r>
    <r>
      <rPr>
        <sz val="10"/>
        <rFont val="Soberana Sans"/>
        <family val="2"/>
      </rPr>
      <t xml:space="preserve"> Causa : Se cumplió la meta programada del indicador Efecto: Se cumplió la meta programada del indicador Otros Motivos:</t>
    </r>
  </si>
  <si>
    <r>
      <t xml:space="preserve">A1.C3 Porcentaje de reportes elaborados
</t>
    </r>
    <r>
      <rPr>
        <sz val="10"/>
        <rFont val="Soberana Sans"/>
        <family val="2"/>
      </rPr>
      <t xml:space="preserve"> Causa : Se cumplió la meta programada del indicador Efecto: Se cumplió la meta programada del indicador Otros Motivos:</t>
    </r>
  </si>
  <si>
    <r>
      <t xml:space="preserve">A1.C4 Porcentaje de elaboración de publicaciones impresas
</t>
    </r>
    <r>
      <rPr>
        <sz val="10"/>
        <rFont val="Soberana Sans"/>
        <family val="2"/>
      </rPr>
      <t xml:space="preserve"> Causa : Se cumplió la meta el trimestre pasado Efecto: Sin efectos, ya que se cumplió la meta anticipadamente. Otros Motivos:</t>
    </r>
  </si>
  <si>
    <r>
      <t xml:space="preserve">A2.C4 Porcentaje de publicaciones digitales elaboradas 
</t>
    </r>
    <r>
      <rPr>
        <sz val="10"/>
        <rFont val="Soberana Sans"/>
        <family val="2"/>
      </rPr>
      <t xml:space="preserve"> Causa : Se cumplió la meta programada del indicador Efecto: Se cumplió la meta programada del indicador Otros Motivos:</t>
    </r>
  </si>
  <si>
    <r>
      <t xml:space="preserve">A1.C5 Porcentaje de información económica-productiva integrada
</t>
    </r>
    <r>
      <rPr>
        <sz val="10"/>
        <rFont val="Soberana Sans"/>
        <family val="2"/>
      </rPr>
      <t xml:space="preserve"> Causa : Los 0.62 puntos porcentuales por arriba de lo planeado del número de reportes integrados, se debe principalmente a que se recibió información faltante de los 44 ingenios que envían de manera periódica la corridas de campo. Cabe precisar que para las corridas de fábrica se recibieron menos corridas de las planeadas, ya que los ingenios atrasaron su zafra. En este sentido, el total de reportes integrados superó lo planeado ya que las corridas de campo recibidas compensaron la diferencia de las corridas de fábrica.  Efecto: No se esperan efectos adversos en las metas de los siguientes trimestres para los indicadores de Actividad, Componente, Propósito y FIN. Otros Motivos:</t>
    </r>
  </si>
  <si>
    <r>
      <t xml:space="preserve">A2.C5 Porcentaje de base de datos actualizadas dentro del sistema Integral para el Desarrollo Sustentable de la Caña de Azúcar
</t>
    </r>
    <r>
      <rPr>
        <sz val="10"/>
        <rFont val="Soberana Sans"/>
        <family val="2"/>
      </rPr>
      <t xml:space="preserve"> Causa : El resultado del indicador está acorde a la meta programada. Efecto: El resultado del indicador está acorde a la meta programada. Otros Motivos:</t>
    </r>
  </si>
  <si>
    <r>
      <t xml:space="preserve">A2.C1 Porcentaje de reportes validados con información agropecuaria
</t>
    </r>
    <r>
      <rPr>
        <sz val="10"/>
        <rFont val="Soberana Sans"/>
        <family val="2"/>
      </rPr>
      <t xml:space="preserve"> Causa : Se cumplió la meta programada del indicador Efecto: Se cumplió la meta programada del indicador Otros Motivos:</t>
    </r>
  </si>
  <si>
    <r>
      <t xml:space="preserve">A1.C1 Porcentaje de padrones construidos y actualizados de interés nacional 
</t>
    </r>
    <r>
      <rPr>
        <sz val="10"/>
        <rFont val="Soberana Sans"/>
        <family val="2"/>
      </rPr>
      <t xml:space="preserve"> Causa : Se cumplió la meta programada del indicador Efecto: Se cumplió la meta programada del indicador Otros Motivos:</t>
    </r>
  </si>
  <si>
    <r>
      <t xml:space="preserve">A1.C8 Porcentaje de solicitudes de información atendidas respecto de las recibidas 
</t>
    </r>
    <r>
      <rPr>
        <sz val="10"/>
        <rFont val="Soberana Sans"/>
        <family val="2"/>
      </rPr>
      <t xml:space="preserve"> Causa : Se cumplió la meta programada del indicador Efecto: Se cumplió la meta programada del indicador Otros Motivos:</t>
    </r>
  </si>
  <si>
    <r>
      <t xml:space="preserve">A1.C6 Porcentaje de reportes elaborados para cálculo de indicadores económicos elaborados
</t>
    </r>
    <r>
      <rPr>
        <sz val="10"/>
        <rFont val="Soberana Sans"/>
        <family val="2"/>
      </rPr>
      <t xml:space="preserve"> Causa : Se cumplió la meta programada del indicador Efecto: Se cumplió la meta programada del indicador Otros Motivos:</t>
    </r>
  </si>
  <si>
    <r>
      <t xml:space="preserve">A1.C7 Porcentaje de publicaciones difundidas en redes sociales
</t>
    </r>
    <r>
      <rPr>
        <sz val="10"/>
        <rFont val="Soberana Sans"/>
        <family val="2"/>
      </rPr>
      <t xml:space="preserve"> Causa : Se cumplió la meta programada del indicador Efecto: Se cumplió la meta programada del indicador Otros Motivos:</t>
    </r>
  </si>
  <si>
    <r>
      <t>Productividad laboral en el sector agropecuario y pesquero</t>
    </r>
    <r>
      <rPr>
        <i/>
        <sz val="10"/>
        <color indexed="30"/>
        <rFont val="Soberana Sans"/>
      </rPr>
      <t xml:space="preserve">
</t>
    </r>
  </si>
  <si>
    <r>
      <t>Tasa de crecimiento del PIB agropecuario y pesquero</t>
    </r>
    <r>
      <rPr>
        <i/>
        <sz val="10"/>
        <color indexed="30"/>
        <rFont val="Soberana Sans"/>
      </rPr>
      <t xml:space="preserve">
</t>
    </r>
  </si>
  <si>
    <r>
      <t>Volumen de producción con cobertura de riesgos de mercado del total de la producción comercializable elegible</t>
    </r>
    <r>
      <rPr>
        <i/>
        <sz val="10"/>
        <color indexed="30"/>
        <rFont val="Soberana Sans"/>
      </rPr>
      <t xml:space="preserve">
o</t>
    </r>
  </si>
  <si>
    <r>
      <t>Porcentaje del territorio nacional conservado libre de la mosca de la fruta</t>
    </r>
    <r>
      <rPr>
        <i/>
        <sz val="10"/>
        <color indexed="30"/>
        <rFont val="Soberana Sans"/>
      </rPr>
      <t xml:space="preserve">
</t>
    </r>
  </si>
  <si>
    <r>
      <t>Participación de la producción nacional en la oferta total de los principales granos y oleaginosas (maíz, trigo, frijol, arroz, sorgo y soya)</t>
    </r>
    <r>
      <rPr>
        <i/>
        <sz val="10"/>
        <color indexed="30"/>
        <rFont val="Soberana Sans"/>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</si>
</sst>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8" formatCode="#,##0.0"/>
  </numFmts>
  <fonts count="31">
    <font>
      <sz val="10"/>
      <name val="Soberana Sans"/>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name val="Soberana Sans"/>
      <family val="2"/>
    </font>
    <font>
      <sz val="10"/>
      <name val="Soberana Sans"/>
      <family val="2"/>
    </font>
    <font>
      <b/>
      <sz val="12"/>
      <name val="Soberana Sans"/>
      <family val="2"/>
    </font>
    <font>
      <b/>
      <sz val="14"/>
      <color indexed="23"/>
      <name val="Soberana Sans"/>
      <family val="3"/>
    </font>
    <font>
      <b/>
      <sz val="16"/>
      <color indexed="23"/>
      <name val="Soberana Sans"/>
      <family val="3"/>
    </font>
    <font>
      <b/>
      <sz val="10"/>
      <color indexed="8"/>
      <name val="Soberana Sans"/>
      <family val="2"/>
    </font>
    <font>
      <sz val="10"/>
      <color indexed="8"/>
      <name val="Soberana Sans"/>
      <family val="2"/>
    </font>
    <font>
      <b/>
      <sz val="11"/>
      <name val="Soberana Sans"/>
      <family val="2"/>
    </font>
    <font>
      <b/>
      <sz val="10"/>
      <color indexed="9"/>
      <name val="Soberana Sans"/>
      <family val="2"/>
    </font>
    <font>
      <sz val="10"/>
      <color indexed="9"/>
      <name val="Soberana Sans"/>
      <family val="2"/>
    </font>
    <font>
      <sz val="14"/>
      <color indexed="9"/>
      <name val="Soberana Sans"/>
      <family val="3"/>
    </font>
    <font>
      <b/>
      <sz val="11"/>
      <color indexed="8"/>
      <name val="Soberana Sans"/>
      <family val="2"/>
    </font>
    <font>
      <i/>
      <sz val="10"/>
      <color indexed="30"/>
      <name val="Soberana Sans"/>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B050"/>
        <bgColor indexed="64"/>
      </patternFill>
    </fill>
    <fill>
      <patternFill patternType="solid">
        <fgColor rgb="FFFFFFFF"/>
        <bgColor indexed="64"/>
      </patternFill>
    </fill>
    <fill>
      <patternFill patternType="solid">
        <fgColor rgb="FFBFBFBF"/>
        <bgColor indexed="64"/>
      </patternFill>
    </fill>
    <fill>
      <patternFill patternType="solid">
        <fgColor rgb="FFD8D8D8"/>
        <bgColor indexed="64"/>
      </patternFill>
    </fill>
  </fills>
  <borders count="6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ck">
        <color rgb="FF969696"/>
      </left>
      <right/>
      <top style="thick">
        <color rgb="FF969696"/>
      </top>
      <bottom style="thick">
        <color rgb="FF969696"/>
      </bottom>
      <diagonal/>
    </border>
    <border>
      <left/>
      <right/>
      <top style="thick">
        <color rgb="FF969696"/>
      </top>
      <bottom style="thick">
        <color rgb="FF969696"/>
      </bottom>
      <diagonal/>
    </border>
    <border>
      <left/>
      <right style="thick">
        <color rgb="FF969696"/>
      </right>
      <top style="thick">
        <color rgb="FF969696"/>
      </top>
      <bottom style="thick">
        <color rgb="FF969696"/>
      </bottom>
      <diagonal/>
    </border>
    <border>
      <left style="medium">
        <color rgb="FF000000"/>
      </left>
      <right/>
      <top/>
      <bottom/>
      <diagonal/>
    </border>
    <border>
      <left/>
      <right/>
      <top style="thick">
        <color rgb="FF969696"/>
      </top>
      <bottom/>
      <diagonal/>
    </border>
    <border>
      <left/>
      <right style="medium">
        <color rgb="FF000000"/>
      </right>
      <top/>
      <bottom/>
      <diagonal/>
    </border>
    <border>
      <left style="medium">
        <color rgb="FF000000"/>
      </left>
      <right/>
      <top/>
      <bottom style="thick">
        <color rgb="FF969696"/>
      </bottom>
      <diagonal/>
    </border>
    <border>
      <left/>
      <right/>
      <top/>
      <bottom style="thick">
        <color rgb="FF969696"/>
      </bottom>
      <diagonal/>
    </border>
    <border>
      <left/>
      <right style="medium">
        <color rgb="FF000000"/>
      </right>
      <top/>
      <bottom style="thick">
        <color rgb="FF969696"/>
      </bottom>
      <diagonal/>
    </border>
    <border>
      <left style="medium">
        <color rgb="FF000000"/>
      </left>
      <right style="thin">
        <color rgb="FF000000"/>
      </right>
      <top style="thin">
        <color rgb="FF000000"/>
      </top>
      <bottom/>
      <diagonal/>
    </border>
    <border>
      <left style="medium">
        <color rgb="FF000000"/>
      </left>
      <right style="thin">
        <color rgb="FF000000"/>
      </right>
      <top/>
      <bottom style="thick">
        <color rgb="FF000000"/>
      </bottom>
      <diagonal/>
    </border>
    <border>
      <left style="medium">
        <color rgb="FF000000"/>
      </left>
      <right style="thin">
        <color rgb="FF000000"/>
      </right>
      <top/>
      <bottom/>
      <diagonal/>
    </border>
    <border>
      <left/>
      <right/>
      <top style="thin">
        <color rgb="FF000000"/>
      </top>
      <bottom/>
      <diagonal/>
    </border>
    <border>
      <left/>
      <right style="thin">
        <color rgb="FF000000"/>
      </right>
      <top style="thin">
        <color rgb="FF000000"/>
      </top>
      <bottom/>
      <diagonal/>
    </border>
    <border>
      <left/>
      <right/>
      <top/>
      <bottom style="thick">
        <color rgb="FF000000"/>
      </bottom>
      <diagonal/>
    </border>
    <border>
      <left/>
      <right style="thin">
        <color rgb="FF000000"/>
      </right>
      <top/>
      <bottom style="thick">
        <color rgb="FF000000"/>
      </bottom>
      <diagonal/>
    </border>
    <border>
      <left/>
      <right style="thin">
        <color rgb="FF000000"/>
      </right>
      <top/>
      <bottom/>
      <diagonal/>
    </border>
    <border>
      <left style="thin">
        <color rgb="FF000000"/>
      </left>
      <right style="thin">
        <color rgb="FF000000"/>
      </right>
      <top style="thick">
        <color rgb="FF969696"/>
      </top>
      <bottom style="thin">
        <color rgb="FF000000"/>
      </bottom>
      <diagonal/>
    </border>
    <border>
      <left style="thin">
        <color rgb="FF000000"/>
      </left>
      <right/>
      <top style="thick">
        <color rgb="FF969696"/>
      </top>
      <bottom style="thin">
        <color rgb="FF000000"/>
      </bottom>
      <diagonal/>
    </border>
    <border>
      <left/>
      <right style="thin">
        <color rgb="FF000000"/>
      </right>
      <top style="thick">
        <color rgb="FF969696"/>
      </top>
      <bottom style="thin">
        <color rgb="FF000000"/>
      </bottom>
      <diagonal/>
    </border>
    <border>
      <left/>
      <right/>
      <top style="thick">
        <color rgb="FF969696"/>
      </top>
      <bottom style="thin">
        <color rgb="FF000000"/>
      </bottom>
      <diagonal/>
    </border>
    <border>
      <left/>
      <right style="medium">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style="thin">
        <color rgb="FF000000"/>
      </left>
      <right/>
      <top/>
      <bottom style="thick">
        <color rgb="FF333333"/>
      </bottom>
      <diagonal/>
    </border>
    <border>
      <left/>
      <right/>
      <top/>
      <bottom style="thick">
        <color rgb="FF333333"/>
      </bottom>
      <diagonal/>
    </border>
    <border>
      <left/>
      <right style="medium">
        <color rgb="FF000000"/>
      </right>
      <top style="thin">
        <color rgb="FF000000"/>
      </top>
      <bottom/>
      <diagonal/>
    </border>
    <border>
      <left/>
      <right style="medium">
        <color rgb="FF000000"/>
      </right>
      <top/>
      <bottom style="thick">
        <color rgb="FF333333"/>
      </bottom>
      <diagonal/>
    </border>
    <border>
      <left/>
      <right style="thin">
        <color rgb="FF000000"/>
      </right>
      <top/>
      <bottom style="thick">
        <color rgb="FF333333"/>
      </bottom>
      <diagonal/>
    </border>
    <border>
      <left style="medium">
        <color auto="1"/>
      </left>
      <right/>
      <top style="thick">
        <color rgb="FF969696"/>
      </top>
      <bottom style="thin">
        <color rgb="FFD8D8D8"/>
      </bottom>
      <diagonal/>
    </border>
    <border>
      <left/>
      <right/>
      <top style="thick">
        <color rgb="FF969696"/>
      </top>
      <bottom style="thin">
        <color rgb="FFD8D8D8"/>
      </bottom>
      <diagonal/>
    </border>
    <border>
      <left/>
      <right style="medium">
        <color auto="1"/>
      </right>
      <top style="thick">
        <color rgb="FF969696"/>
      </top>
      <bottom style="thin">
        <color rgb="FFD8D8D8"/>
      </bottom>
      <diagonal/>
    </border>
    <border>
      <left style="medium">
        <color auto="1"/>
      </left>
      <right/>
      <top style="thin">
        <color rgb="FFD8D8D8"/>
      </top>
      <bottom style="thin">
        <color rgb="FFD8D8D8"/>
      </bottom>
      <diagonal/>
    </border>
    <border>
      <left/>
      <right/>
      <top style="thin">
        <color rgb="FFD8D8D8"/>
      </top>
      <bottom style="thin">
        <color rgb="FFD8D8D8"/>
      </bottom>
      <diagonal/>
    </border>
    <border>
      <left/>
      <right style="medium">
        <color auto="1"/>
      </right>
      <top style="thin">
        <color rgb="FFD8D8D8"/>
      </top>
      <bottom style="thin">
        <color rgb="FFD8D8D8"/>
      </bottom>
      <diagonal/>
    </border>
    <border>
      <left style="medium">
        <color rgb="FF000000"/>
      </left>
      <right/>
      <top style="thick">
        <color rgb="FF969696"/>
      </top>
      <bottom/>
      <diagonal/>
    </border>
    <border>
      <left/>
      <right style="thin">
        <color rgb="FF000000"/>
      </right>
      <top style="thick">
        <color rgb="FF969696"/>
      </top>
      <bottom/>
      <diagonal/>
    </border>
    <border>
      <left style="medium">
        <color rgb="FF000000"/>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medium">
        <color rgb="FF000000"/>
      </left>
      <right/>
      <top/>
      <bottom style="medium">
        <color rgb="FFD8D8D8"/>
      </bottom>
      <diagonal/>
    </border>
    <border>
      <left/>
      <right/>
      <top/>
      <bottom style="medium">
        <color rgb="FFD8D8D8"/>
      </bottom>
      <diagonal/>
    </border>
    <border>
      <left/>
      <right style="medium">
        <color auto="1"/>
      </right>
      <top style="thin">
        <color rgb="FFD8D8D8"/>
      </top>
      <bottom style="medium">
        <color rgb="FFD8D8D8"/>
      </bottom>
      <diagonal/>
    </border>
    <border>
      <left style="medium">
        <color rgb="FF000000"/>
      </left>
      <right/>
      <top style="medium">
        <color rgb="FFD8D8D8"/>
      </top>
      <bottom style="thin">
        <color rgb="FF000000"/>
      </bottom>
      <diagonal/>
    </border>
    <border>
      <left/>
      <right/>
      <top style="medium">
        <color rgb="FFD8D8D8"/>
      </top>
      <bottom style="thin">
        <color rgb="FF000000"/>
      </bottom>
      <diagonal/>
    </border>
    <border>
      <left style="medium">
        <color rgb="FF000000"/>
      </left>
      <right/>
      <top style="thick">
        <color rgb="FF969696"/>
      </top>
      <bottom style="thin">
        <color rgb="FFD8D8D8"/>
      </bottom>
      <diagonal/>
    </border>
    <border>
      <left/>
      <right style="medium">
        <color rgb="FF000000"/>
      </right>
      <top style="thick">
        <color rgb="FF969696"/>
      </top>
      <bottom style="thin">
        <color rgb="FFD8D8D8"/>
      </bottom>
      <diagonal/>
    </border>
    <border>
      <left style="medium">
        <color auto="1"/>
      </left>
      <right/>
      <top style="thin">
        <color rgb="FFD8D8D8"/>
      </top>
      <bottom style="medium">
        <color auto="1"/>
      </bottom>
      <diagonal/>
    </border>
    <border>
      <left/>
      <right style="medium">
        <color auto="1"/>
      </right>
      <top style="thin">
        <color rgb="FFD8D8D8"/>
      </top>
      <bottom style="medium">
        <color auto="1"/>
      </bottom>
      <diagonal/>
    </border>
    <border>
      <left/>
      <right/>
      <top style="thin">
        <color rgb="FFD8D8D8"/>
      </top>
      <bottom style="medium">
        <color auto="1"/>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01">
    <xf numFmtId="0" fontId="0" fillId="0" borderId="0" xfId="0"/>
    <xf numFmtId="0" fontId="0" fillId="0" borderId="0" xfId="0" applyAlignment="1">
      <alignment vertical="top" wrapText="1"/>
    </xf>
    <xf numFmtId="0" fontId="0" fillId="0" borderId="0" xfId="0" applyNumberFormat="1" applyFont="1" applyFill="1" applyBorder="1" applyAlignment="1" applyProtection="1"/>
    <xf numFmtId="0" fontId="21" fillId="0" borderId="0" xfId="0" applyFont="1" applyFill="1" applyAlignment="1">
      <alignment vertical="center"/>
    </xf>
    <xf numFmtId="0" fontId="28" fillId="33" borderId="0" xfId="0" applyFont="1" applyFill="1" applyAlignment="1">
      <alignment horizontal="center" vertical="center" wrapText="1"/>
    </xf>
    <xf numFmtId="0" fontId="22" fillId="34" borderId="0" xfId="0" applyFont="1" applyFill="1" applyAlignment="1">
      <alignment vertical="center"/>
    </xf>
    <xf numFmtId="0" fontId="0" fillId="0" borderId="0" xfId="0" applyFill="1" applyAlignment="1">
      <alignment horizontal="center"/>
    </xf>
    <xf numFmtId="0" fontId="0" fillId="0" borderId="0" xfId="0" applyAlignment="1">
      <alignment horizontal="center"/>
    </xf>
    <xf numFmtId="0" fontId="0" fillId="0" borderId="0" xfId="0" applyFill="1"/>
    <xf numFmtId="0" fontId="23" fillId="35" borderId="10" xfId="0" applyFont="1" applyFill="1" applyBorder="1" applyAlignment="1">
      <alignment horizontal="centerContinuous" vertical="center"/>
    </xf>
    <xf numFmtId="0" fontId="24" fillId="35" borderId="11" xfId="0" applyFont="1" applyFill="1" applyBorder="1" applyAlignment="1">
      <alignment horizontal="centerContinuous" vertical="center"/>
    </xf>
    <xf numFmtId="0" fontId="24" fillId="35" borderId="11" xfId="0" applyFont="1" applyFill="1" applyBorder="1" applyAlignment="1">
      <alignment horizontal="centerContinuous" vertical="center" wrapText="1"/>
    </xf>
    <xf numFmtId="0" fontId="24" fillId="35" borderId="12" xfId="0" applyFont="1" applyFill="1" applyBorder="1" applyAlignment="1">
      <alignment horizontal="centerContinuous" vertical="center" wrapText="1"/>
    </xf>
    <xf numFmtId="0" fontId="18" fillId="0" borderId="13" xfId="0" applyFont="1" applyBorder="1" applyAlignment="1">
      <alignment vertical="top" wrapText="1"/>
    </xf>
    <xf numFmtId="0" fontId="25" fillId="0" borderId="0" xfId="0" applyFont="1" applyBorder="1" applyAlignment="1">
      <alignment horizontal="center" vertical="top" wrapText="1"/>
    </xf>
    <xf numFmtId="0" fontId="29" fillId="0" borderId="0" xfId="0" applyFont="1" applyBorder="1" applyAlignment="1">
      <alignment horizontal="justify" vertical="top" wrapText="1"/>
    </xf>
    <xf numFmtId="0" fontId="0" fillId="0" borderId="0" xfId="0" applyBorder="1" applyAlignment="1">
      <alignment horizontal="right" vertical="top" wrapText="1"/>
    </xf>
    <xf numFmtId="0" fontId="18" fillId="0" borderId="0" xfId="0" applyFont="1" applyBorder="1" applyAlignment="1">
      <alignment vertical="top" wrapText="1"/>
    </xf>
    <xf numFmtId="0" fontId="19" fillId="0" borderId="0" xfId="0" applyFont="1" applyBorder="1" applyAlignment="1">
      <alignment horizontal="center" vertical="top" wrapText="1"/>
    </xf>
    <xf numFmtId="0" fontId="19" fillId="0" borderId="0" xfId="0" applyFont="1" applyBorder="1" applyAlignment="1">
      <alignment horizontal="justify" vertical="top" wrapText="1"/>
    </xf>
    <xf numFmtId="0" fontId="19" fillId="0" borderId="15" xfId="0" applyFont="1" applyBorder="1" applyAlignment="1">
      <alignment horizontal="justify" vertical="top" wrapText="1"/>
    </xf>
    <xf numFmtId="0" fontId="20" fillId="0" borderId="13" xfId="0" applyFont="1" applyBorder="1" applyAlignment="1">
      <alignment horizontal="center" vertical="top" wrapText="1"/>
    </xf>
    <xf numFmtId="0" fontId="20" fillId="0" borderId="0" xfId="0" applyFont="1" applyBorder="1" applyAlignment="1">
      <alignment horizontal="center" vertical="top" wrapText="1"/>
    </xf>
    <xf numFmtId="0" fontId="20" fillId="0" borderId="15" xfId="0" applyFont="1" applyBorder="1" applyAlignment="1">
      <alignment horizontal="center" vertical="top" wrapText="1"/>
    </xf>
    <xf numFmtId="0" fontId="18" fillId="0" borderId="16" xfId="0" applyFont="1" applyBorder="1" applyAlignment="1">
      <alignment horizontal="justify" vertical="top" wrapText="1"/>
    </xf>
    <xf numFmtId="0" fontId="19" fillId="0" borderId="17" xfId="0" applyFont="1" applyBorder="1" applyAlignment="1">
      <alignment horizontal="justify" vertical="top" wrapText="1"/>
    </xf>
    <xf numFmtId="0" fontId="18" fillId="0" borderId="17" xfId="0" applyFont="1" applyBorder="1" applyAlignment="1">
      <alignment horizontal="right" vertical="top" wrapText="1"/>
    </xf>
    <xf numFmtId="0" fontId="0" fillId="0" borderId="17" xfId="0" applyBorder="1" applyAlignment="1">
      <alignment vertical="top" wrapText="1"/>
    </xf>
    <xf numFmtId="0" fontId="18" fillId="0" borderId="17" xfId="0" applyFont="1" applyBorder="1" applyAlignment="1">
      <alignment vertical="top" wrapText="1"/>
    </xf>
    <xf numFmtId="0" fontId="19" fillId="0" borderId="17" xfId="0" applyFont="1" applyBorder="1" applyAlignment="1">
      <alignment vertical="top" wrapText="1"/>
    </xf>
    <xf numFmtId="0" fontId="19" fillId="0" borderId="18" xfId="0" applyFont="1" applyBorder="1" applyAlignment="1">
      <alignment horizontal="justify" vertical="top" wrapText="1"/>
    </xf>
    <xf numFmtId="0" fontId="18" fillId="36" borderId="0" xfId="0" applyFont="1" applyFill="1" applyBorder="1" applyAlignment="1">
      <alignment horizontal="justify" vertical="center" wrapText="1"/>
    </xf>
    <xf numFmtId="0" fontId="18" fillId="36" borderId="19" xfId="0" applyFont="1" applyFill="1" applyBorder="1" applyAlignment="1">
      <alignment horizontal="justify" vertical="center" wrapText="1"/>
    </xf>
    <xf numFmtId="0" fontId="18" fillId="36" borderId="20" xfId="0" applyFont="1" applyFill="1" applyBorder="1" applyAlignment="1">
      <alignment horizontal="justify" vertical="center" wrapText="1"/>
    </xf>
    <xf numFmtId="0" fontId="18" fillId="36" borderId="21" xfId="0" applyFont="1" applyFill="1" applyBorder="1" applyAlignment="1">
      <alignment horizontal="justify" vertical="center" wrapText="1"/>
    </xf>
    <xf numFmtId="0" fontId="18" fillId="36" borderId="22" xfId="0" applyFont="1" applyFill="1" applyBorder="1" applyAlignment="1">
      <alignment horizontal="justify" vertical="center" wrapText="1"/>
    </xf>
    <xf numFmtId="0" fontId="18" fillId="36" borderId="23" xfId="0" applyFont="1" applyFill="1" applyBorder="1" applyAlignment="1">
      <alignment horizontal="justify" vertical="center" wrapText="1"/>
    </xf>
    <xf numFmtId="0" fontId="18" fillId="36" borderId="24" xfId="0" applyFont="1" applyFill="1" applyBorder="1" applyAlignment="1">
      <alignment horizontal="justify" vertical="center" wrapText="1"/>
    </xf>
    <xf numFmtId="0" fontId="18" fillId="36" borderId="25" xfId="0" applyFont="1" applyFill="1" applyBorder="1" applyAlignment="1">
      <alignment horizontal="justify" vertical="center" wrapText="1"/>
    </xf>
    <xf numFmtId="0" fontId="18" fillId="36" borderId="26" xfId="0" applyFont="1" applyFill="1" applyBorder="1" applyAlignment="1">
      <alignment horizontal="justify" vertical="center" wrapText="1"/>
    </xf>
    <xf numFmtId="0" fontId="18" fillId="36" borderId="27" xfId="0" applyFont="1" applyFill="1" applyBorder="1" applyAlignment="1">
      <alignment horizontal="center" vertical="center" wrapText="1"/>
    </xf>
    <xf numFmtId="0" fontId="18" fillId="36" borderId="28" xfId="0" applyFont="1" applyFill="1" applyBorder="1" applyAlignment="1">
      <alignment horizontal="center" vertical="center" wrapText="1"/>
    </xf>
    <xf numFmtId="0" fontId="18" fillId="36" borderId="29" xfId="0" applyFont="1" applyFill="1" applyBorder="1" applyAlignment="1">
      <alignment horizontal="center" vertical="center" wrapText="1"/>
    </xf>
    <xf numFmtId="0" fontId="18" fillId="36" borderId="30" xfId="0" applyFont="1" applyFill="1" applyBorder="1" applyAlignment="1">
      <alignment horizontal="center" vertical="center" wrapText="1"/>
    </xf>
    <xf numFmtId="0" fontId="18" fillId="36" borderId="31" xfId="0" applyFont="1" applyFill="1" applyBorder="1" applyAlignment="1">
      <alignment horizontal="center" vertical="center" wrapText="1"/>
    </xf>
    <xf numFmtId="0" fontId="18" fillId="36" borderId="32" xfId="0" applyFont="1" applyFill="1" applyBorder="1" applyAlignment="1">
      <alignment horizontal="center" vertical="center" wrapText="1"/>
    </xf>
    <xf numFmtId="0" fontId="18" fillId="36" borderId="33" xfId="0" applyFont="1" applyFill="1" applyBorder="1" applyAlignment="1">
      <alignment horizontal="center" vertical="center" wrapText="1"/>
    </xf>
    <xf numFmtId="0" fontId="18" fillId="36" borderId="22" xfId="0" applyFont="1" applyFill="1" applyBorder="1" applyAlignment="1">
      <alignment horizontal="center" vertical="center" wrapText="1"/>
    </xf>
    <xf numFmtId="0" fontId="18" fillId="36" borderId="34" xfId="0" applyFont="1" applyFill="1" applyBorder="1" applyAlignment="1">
      <alignment horizontal="center" vertical="center" wrapText="1"/>
    </xf>
    <xf numFmtId="0" fontId="18" fillId="36" borderId="35" xfId="0" applyFont="1" applyFill="1" applyBorder="1" applyAlignment="1">
      <alignment horizontal="center" vertical="center" wrapText="1"/>
    </xf>
    <xf numFmtId="0" fontId="18" fillId="36" borderId="26" xfId="0" applyFont="1" applyFill="1" applyBorder="1" applyAlignment="1">
      <alignment horizontal="center" vertical="top" wrapText="1"/>
    </xf>
    <xf numFmtId="0" fontId="18" fillId="36" borderId="0" xfId="0" applyFont="1" applyFill="1" applyBorder="1" applyAlignment="1">
      <alignment horizontal="center" vertical="top" wrapText="1"/>
    </xf>
    <xf numFmtId="0" fontId="18" fillId="36" borderId="36" xfId="0" applyFont="1" applyFill="1" applyBorder="1" applyAlignment="1">
      <alignment horizontal="center" vertical="center" wrapText="1"/>
    </xf>
    <xf numFmtId="0" fontId="18" fillId="36" borderId="37" xfId="0" applyFont="1" applyFill="1" applyBorder="1" applyAlignment="1">
      <alignment horizontal="center" vertical="center" wrapText="1"/>
    </xf>
    <xf numFmtId="0" fontId="18" fillId="36" borderId="35" xfId="0" applyFont="1" applyFill="1" applyBorder="1" applyAlignment="1">
      <alignment horizontal="center" vertical="center" wrapText="1"/>
    </xf>
    <xf numFmtId="0" fontId="18" fillId="36" borderId="38" xfId="0" applyFont="1" applyFill="1" applyBorder="1" applyAlignment="1">
      <alignment horizontal="center" vertical="center" wrapText="1"/>
    </xf>
    <xf numFmtId="0" fontId="19" fillId="0" borderId="0" xfId="0" applyFont="1" applyAlignment="1">
      <alignment vertical="top" wrapText="1"/>
    </xf>
    <xf numFmtId="0" fontId="18" fillId="0" borderId="39" xfId="0" applyFont="1" applyFill="1" applyBorder="1" applyAlignment="1">
      <alignment vertical="top" wrapText="1"/>
    </xf>
    <xf numFmtId="0" fontId="0" fillId="0" borderId="40" xfId="0" applyFill="1" applyBorder="1" applyAlignment="1">
      <alignment horizontal="justify" vertical="top" wrapText="1"/>
    </xf>
    <xf numFmtId="4" fontId="19" fillId="0" borderId="40" xfId="0" applyNumberFormat="1" applyFont="1" applyBorder="1" applyAlignment="1">
      <alignment horizontal="right" vertical="top" wrapText="1"/>
    </xf>
    <xf numFmtId="168" fontId="0" fillId="0" borderId="41" xfId="0" applyNumberFormat="1" applyBorder="1" applyAlignment="1">
      <alignment horizontal="right" vertical="top" wrapText="1"/>
    </xf>
    <xf numFmtId="0" fontId="18" fillId="0" borderId="42" xfId="0" applyFont="1" applyFill="1" applyBorder="1" applyAlignment="1">
      <alignment vertical="top" wrapText="1"/>
    </xf>
    <xf numFmtId="0" fontId="0" fillId="0" borderId="43" xfId="0" applyFill="1" applyBorder="1" applyAlignment="1">
      <alignment horizontal="justify" vertical="top" wrapText="1"/>
    </xf>
    <xf numFmtId="4" fontId="19" fillId="0" borderId="43" xfId="0" applyNumberFormat="1" applyFont="1" applyBorder="1" applyAlignment="1">
      <alignment horizontal="right" vertical="top" wrapText="1"/>
    </xf>
    <xf numFmtId="3" fontId="19" fillId="0" borderId="43" xfId="0" applyNumberFormat="1" applyFont="1" applyBorder="1" applyAlignment="1">
      <alignment horizontal="right" vertical="top" wrapText="1"/>
    </xf>
    <xf numFmtId="4" fontId="0" fillId="0" borderId="44" xfId="0" applyNumberFormat="1" applyBorder="1" applyAlignment="1">
      <alignment horizontal="right" vertical="top" wrapText="1"/>
    </xf>
    <xf numFmtId="3" fontId="0" fillId="0" borderId="0" xfId="0" applyNumberFormat="1" applyAlignment="1">
      <alignment vertical="top" wrapText="1"/>
    </xf>
    <xf numFmtId="0" fontId="26" fillId="36" borderId="45" xfId="0" applyFont="1" applyFill="1" applyBorder="1" applyAlignment="1">
      <alignment horizontal="centerContinuous" vertical="center"/>
    </xf>
    <xf numFmtId="0" fontId="27" fillId="36" borderId="14" xfId="0" applyFont="1" applyFill="1" applyBorder="1" applyAlignment="1">
      <alignment horizontal="centerContinuous" vertical="center"/>
    </xf>
    <xf numFmtId="0" fontId="27" fillId="36" borderId="14" xfId="0" applyFont="1" applyFill="1" applyBorder="1" applyAlignment="1">
      <alignment horizontal="centerContinuous" vertical="center" wrapText="1"/>
    </xf>
    <xf numFmtId="0" fontId="18" fillId="36" borderId="14" xfId="0" applyFont="1" applyFill="1" applyBorder="1" applyAlignment="1">
      <alignment vertical="center" wrapText="1"/>
    </xf>
    <xf numFmtId="0" fontId="18" fillId="36" borderId="46" xfId="0" applyFont="1" applyFill="1" applyBorder="1" applyAlignment="1">
      <alignment vertical="center" wrapText="1"/>
    </xf>
    <xf numFmtId="0" fontId="18" fillId="36" borderId="28" xfId="0" applyFont="1" applyFill="1" applyBorder="1" applyAlignment="1">
      <alignment horizontal="center" vertical="center" wrapText="1"/>
    </xf>
    <xf numFmtId="0" fontId="26" fillId="36" borderId="47" xfId="0" applyFont="1" applyFill="1" applyBorder="1" applyAlignment="1">
      <alignment horizontal="centerContinuous" vertical="center"/>
    </xf>
    <xf numFmtId="0" fontId="27" fillId="36" borderId="48" xfId="0" applyFont="1" applyFill="1" applyBorder="1" applyAlignment="1">
      <alignment horizontal="centerContinuous" vertical="center"/>
    </xf>
    <xf numFmtId="0" fontId="27" fillId="36" borderId="48" xfId="0" applyFont="1" applyFill="1" applyBorder="1" applyAlignment="1">
      <alignment horizontal="centerContinuous" vertical="center" wrapText="1"/>
    </xf>
    <xf numFmtId="0" fontId="18" fillId="36" borderId="48" xfId="0" applyFont="1" applyFill="1" applyBorder="1" applyAlignment="1">
      <alignment vertical="center" wrapText="1"/>
    </xf>
    <xf numFmtId="0" fontId="18" fillId="36" borderId="49" xfId="0" applyFont="1" applyFill="1" applyBorder="1" applyAlignment="1">
      <alignment horizontal="center" vertical="center" wrapText="1"/>
    </xf>
    <xf numFmtId="0" fontId="18" fillId="36" borderId="50" xfId="0" applyFont="1" applyFill="1" applyBorder="1" applyAlignment="1">
      <alignment horizontal="center" vertical="center" wrapText="1"/>
    </xf>
    <xf numFmtId="0" fontId="18" fillId="0" borderId="51" xfId="0" applyFont="1" applyBorder="1" applyAlignment="1">
      <alignment horizontal="justify" vertical="top" wrapText="1"/>
    </xf>
    <xf numFmtId="0" fontId="18" fillId="0" borderId="52" xfId="0" applyFont="1" applyBorder="1" applyAlignment="1">
      <alignment horizontal="justify" vertical="top" wrapText="1"/>
    </xf>
    <xf numFmtId="0" fontId="18" fillId="0" borderId="52" xfId="0" applyFont="1" applyBorder="1" applyAlignment="1">
      <alignment horizontal="justify" vertical="top" wrapText="1"/>
    </xf>
    <xf numFmtId="0" fontId="0" fillId="0" borderId="52" xfId="0" applyBorder="1" applyAlignment="1">
      <alignment vertical="top" wrapText="1"/>
    </xf>
    <xf numFmtId="4" fontId="0" fillId="0" borderId="52" xfId="0" applyNumberFormat="1" applyBorder="1" applyAlignment="1">
      <alignment vertical="top" wrapText="1"/>
    </xf>
    <xf numFmtId="168" fontId="0" fillId="0" borderId="52" xfId="0" applyNumberFormat="1" applyFill="1" applyBorder="1" applyAlignment="1">
      <alignment horizontal="right" vertical="top" wrapText="1"/>
    </xf>
    <xf numFmtId="168" fontId="19" fillId="0" borderId="53" xfId="0" applyNumberFormat="1" applyFont="1" applyFill="1" applyBorder="1" applyAlignment="1">
      <alignment horizontal="right" vertical="top" wrapText="1"/>
    </xf>
    <xf numFmtId="0" fontId="18" fillId="0" borderId="54" xfId="0" applyFont="1" applyBorder="1" applyAlignment="1">
      <alignment horizontal="justify" vertical="top" wrapText="1"/>
    </xf>
    <xf numFmtId="0" fontId="18" fillId="0" borderId="55" xfId="0" applyFont="1" applyBorder="1" applyAlignment="1">
      <alignment horizontal="justify" vertical="top" wrapText="1"/>
    </xf>
    <xf numFmtId="0" fontId="18" fillId="0" borderId="55" xfId="0" applyFont="1" applyBorder="1" applyAlignment="1">
      <alignment horizontal="justify" vertical="top" wrapText="1"/>
    </xf>
    <xf numFmtId="0" fontId="0" fillId="0" borderId="55" xfId="0" applyBorder="1" applyAlignment="1">
      <alignment vertical="top" wrapText="1"/>
    </xf>
    <xf numFmtId="4" fontId="0" fillId="0" borderId="55" xfId="0" applyNumberFormat="1" applyBorder="1" applyAlignment="1">
      <alignment vertical="top" wrapText="1"/>
    </xf>
    <xf numFmtId="0" fontId="18" fillId="0" borderId="56" xfId="0" applyFont="1" applyFill="1" applyBorder="1" applyAlignment="1">
      <alignment horizontal="justify" vertical="top" wrapText="1"/>
    </xf>
    <xf numFmtId="0" fontId="18" fillId="0" borderId="57" xfId="0" applyFont="1" applyFill="1" applyBorder="1" applyAlignment="1">
      <alignment horizontal="justify" vertical="top" wrapText="1"/>
    </xf>
    <xf numFmtId="0" fontId="18" fillId="0" borderId="40" xfId="0" applyFont="1" applyFill="1" applyBorder="1" applyAlignment="1">
      <alignment horizontal="justify" vertical="top" wrapText="1"/>
    </xf>
    <xf numFmtId="0" fontId="18" fillId="0" borderId="42" xfId="0" applyFont="1" applyFill="1" applyBorder="1" applyAlignment="1">
      <alignment horizontal="justify" vertical="top" wrapText="1"/>
    </xf>
    <xf numFmtId="0" fontId="18" fillId="0" borderId="44" xfId="0" applyFont="1" applyFill="1" applyBorder="1" applyAlignment="1">
      <alignment horizontal="justify" vertical="top" wrapText="1"/>
    </xf>
    <xf numFmtId="0" fontId="18" fillId="0" borderId="43" xfId="0" applyFont="1" applyFill="1" applyBorder="1" applyAlignment="1">
      <alignment horizontal="justify" vertical="top" wrapText="1"/>
    </xf>
    <xf numFmtId="0" fontId="18" fillId="0" borderId="58" xfId="0" applyFont="1" applyFill="1" applyBorder="1" applyAlignment="1">
      <alignment horizontal="justify" vertical="top" wrapText="1"/>
    </xf>
    <xf numFmtId="0" fontId="18" fillId="0" borderId="59" xfId="0" applyFont="1" applyFill="1" applyBorder="1" applyAlignment="1">
      <alignment horizontal="justify" vertical="top" wrapText="1"/>
    </xf>
    <xf numFmtId="0" fontId="18" fillId="0" borderId="60" xfId="0" applyFont="1" applyFill="1" applyBorder="1" applyAlignment="1">
      <alignment horizontal="justify" vertical="top" wrapText="1"/>
    </xf>
    <xf numFmtId="3" fontId="19" fillId="0" borderId="40" xfId="0" applyNumberFormat="1" applyFont="1" applyBorder="1" applyAlignment="1">
      <alignment horizontal="right" vertical="top" wrapText="1"/>
    </xf>
  </cellXfs>
  <cellStyles count="42">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27"/>
  <sheetViews>
    <sheetView tabSelected="1" view="pageBreakPreview" zoomScale="80" zoomScaleNormal="80" zoomScaleSheetLayoutView="80" workbookViewId="0">
      <selection activeCell="AB11" sqref="AB11"/>
    </sheetView>
  </sheetViews>
  <sheetFormatPr baseColWidth="10" defaultColWidth="11.42578125" defaultRowHeight="12.75"/>
  <cols>
    <col min="1" max="1" width="4" style="1" customWidth="1"/>
    <col min="2" max="2" width="15.71093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 style="1" customWidth="1"/>
    <col min="11" max="11" width="10.85546875" style="1" customWidth="1"/>
    <col min="12" max="12" width="8.85546875" style="1" customWidth="1"/>
    <col min="13" max="13" width="7" style="1" customWidth="1"/>
    <col min="14" max="14" width="9.42578125" style="1" customWidth="1"/>
    <col min="15" max="15" width="12.7109375" style="1" customWidth="1"/>
    <col min="16" max="16" width="13.28515625" style="1" customWidth="1"/>
    <col min="17" max="17" width="13.85546875" style="1" customWidth="1"/>
    <col min="18" max="18" width="10.28515625" style="1" customWidth="1"/>
    <col min="19" max="19" width="14.85546875" style="1" customWidth="1"/>
    <col min="20" max="20" width="12.28515625" style="1" customWidth="1"/>
    <col min="21" max="21" width="11.85546875" style="1" customWidth="1"/>
    <col min="22" max="22" width="13.140625" style="1" customWidth="1"/>
    <col min="23" max="23" width="12.28515625" style="1" customWidth="1"/>
    <col min="24" max="24" width="9.7109375" style="1" customWidth="1"/>
    <col min="25" max="25" width="10" style="1" customWidth="1"/>
    <col min="26" max="26" width="11" style="1" customWidth="1"/>
    <col min="27" max="29" width="11.42578125" style="1"/>
    <col min="30" max="30" width="17.5703125" style="1" customWidth="1"/>
    <col min="31" max="16384" width="11.42578125" style="1"/>
  </cols>
  <sheetData>
    <row r="1" spans="1:34" s="2" customFormat="1" ht="48" customHeight="1">
      <c r="A1" s="3"/>
      <c r="B1" s="4" t="s">
        <v>0</v>
      </c>
      <c r="C1" s="4"/>
      <c r="D1" s="4"/>
      <c r="E1" s="4"/>
      <c r="F1" s="4"/>
      <c r="G1" s="4"/>
      <c r="H1" s="4"/>
      <c r="I1" s="4"/>
      <c r="J1" s="4"/>
      <c r="K1" s="4"/>
      <c r="L1" s="4"/>
      <c r="M1" s="3" t="s">
        <v>1</v>
      </c>
      <c r="N1" s="3"/>
      <c r="O1" s="3"/>
      <c r="P1" s="5"/>
      <c r="Q1" s="5"/>
      <c r="R1" s="5"/>
      <c r="Y1" s="6"/>
      <c r="Z1" s="6"/>
      <c r="AA1" s="7"/>
      <c r="AH1" s="8"/>
    </row>
    <row r="2" spans="1:34" ht="13.5" customHeight="1" thickBot="1"/>
    <row r="3" spans="1:34" ht="22.5" customHeight="1" thickTop="1" thickBot="1">
      <c r="B3" s="9" t="s">
        <v>2</v>
      </c>
      <c r="C3" s="10"/>
      <c r="D3" s="10"/>
      <c r="E3" s="10"/>
      <c r="F3" s="10"/>
      <c r="G3" s="10"/>
      <c r="H3" s="11"/>
      <c r="I3" s="11"/>
      <c r="J3" s="11"/>
      <c r="K3" s="11"/>
      <c r="L3" s="11"/>
      <c r="M3" s="11"/>
      <c r="N3" s="11"/>
      <c r="O3" s="11"/>
      <c r="P3" s="11"/>
      <c r="Q3" s="11"/>
      <c r="R3" s="11"/>
      <c r="S3" s="11"/>
      <c r="T3" s="11"/>
      <c r="U3" s="12"/>
    </row>
    <row r="4" spans="1:34" ht="51.75" customHeight="1" thickTop="1">
      <c r="B4" s="13" t="s">
        <v>3</v>
      </c>
      <c r="C4" s="14" t="s">
        <v>4</v>
      </c>
      <c r="D4" s="15" t="s">
        <v>5</v>
      </c>
      <c r="E4" s="15"/>
      <c r="F4" s="15"/>
      <c r="G4" s="15"/>
      <c r="H4" s="15"/>
      <c r="I4" s="16"/>
      <c r="J4" s="17" t="s">
        <v>6</v>
      </c>
      <c r="K4" s="18" t="s">
        <v>7</v>
      </c>
      <c r="L4" s="19" t="s">
        <v>8</v>
      </c>
      <c r="M4" s="19"/>
      <c r="N4" s="19"/>
      <c r="O4" s="19"/>
      <c r="P4" s="17" t="s">
        <v>9</v>
      </c>
      <c r="Q4" s="19" t="s">
        <v>10</v>
      </c>
      <c r="R4" s="19"/>
      <c r="S4" s="17" t="s">
        <v>11</v>
      </c>
      <c r="T4" s="19" t="s">
        <v>12</v>
      </c>
      <c r="U4" s="20"/>
    </row>
    <row r="5" spans="1:34" ht="15.75" customHeight="1">
      <c r="B5" s="21" t="s">
        <v>13</v>
      </c>
      <c r="C5" s="22"/>
      <c r="D5" s="22"/>
      <c r="E5" s="22"/>
      <c r="F5" s="22"/>
      <c r="G5" s="22"/>
      <c r="H5" s="22"/>
      <c r="I5" s="22"/>
      <c r="J5" s="22"/>
      <c r="K5" s="22"/>
      <c r="L5" s="22"/>
      <c r="M5" s="22"/>
      <c r="N5" s="22"/>
      <c r="O5" s="22"/>
      <c r="P5" s="22"/>
      <c r="Q5" s="22"/>
      <c r="R5" s="22"/>
      <c r="S5" s="22"/>
      <c r="T5" s="22"/>
      <c r="U5" s="23"/>
    </row>
    <row r="6" spans="1:34" ht="37.5" customHeight="1" thickBot="1">
      <c r="B6" s="24" t="s">
        <v>14</v>
      </c>
      <c r="C6" s="25" t="s">
        <v>15</v>
      </c>
      <c r="D6" s="25"/>
      <c r="E6" s="25"/>
      <c r="F6" s="25"/>
      <c r="G6" s="25"/>
      <c r="H6" s="26"/>
      <c r="I6" s="26"/>
      <c r="J6" s="26" t="s">
        <v>16</v>
      </c>
      <c r="K6" s="25" t="s">
        <v>17</v>
      </c>
      <c r="L6" s="25"/>
      <c r="M6" s="25"/>
      <c r="N6" s="27"/>
      <c r="O6" s="28" t="s">
        <v>18</v>
      </c>
      <c r="P6" s="25" t="s">
        <v>19</v>
      </c>
      <c r="Q6" s="25"/>
      <c r="R6" s="29"/>
      <c r="S6" s="28" t="s">
        <v>20</v>
      </c>
      <c r="T6" s="25" t="s">
        <v>21</v>
      </c>
      <c r="U6" s="30"/>
    </row>
    <row r="7" spans="1:34" ht="22.5" customHeight="1" thickTop="1" thickBot="1">
      <c r="B7" s="9" t="s">
        <v>22</v>
      </c>
      <c r="C7" s="10"/>
      <c r="D7" s="10"/>
      <c r="E7" s="10"/>
      <c r="F7" s="10"/>
      <c r="G7" s="10"/>
      <c r="H7" s="11"/>
      <c r="I7" s="11"/>
      <c r="J7" s="11"/>
      <c r="K7" s="11"/>
      <c r="L7" s="11"/>
      <c r="M7" s="11"/>
      <c r="N7" s="11"/>
      <c r="O7" s="11"/>
      <c r="P7" s="11"/>
      <c r="Q7" s="11"/>
      <c r="R7" s="11"/>
      <c r="S7" s="11"/>
      <c r="T7" s="11"/>
      <c r="U7" s="12"/>
    </row>
    <row r="8" spans="1:34" ht="16.5" customHeight="1" thickTop="1">
      <c r="B8" s="32" t="s">
        <v>23</v>
      </c>
      <c r="C8" s="35" t="s">
        <v>24</v>
      </c>
      <c r="D8" s="35"/>
      <c r="E8" s="35"/>
      <c r="F8" s="35"/>
      <c r="G8" s="35"/>
      <c r="H8" s="36"/>
      <c r="I8" s="41" t="s">
        <v>25</v>
      </c>
      <c r="J8" s="43"/>
      <c r="K8" s="43"/>
      <c r="L8" s="43"/>
      <c r="M8" s="43"/>
      <c r="N8" s="43"/>
      <c r="O8" s="43"/>
      <c r="P8" s="43"/>
      <c r="Q8" s="43"/>
      <c r="R8" s="43"/>
      <c r="S8" s="42"/>
      <c r="T8" s="45" t="s">
        <v>26</v>
      </c>
      <c r="U8" s="44"/>
    </row>
    <row r="9" spans="1:34" ht="19.5" customHeight="1">
      <c r="B9" s="34"/>
      <c r="C9" s="31"/>
      <c r="D9" s="31"/>
      <c r="E9" s="31"/>
      <c r="F9" s="31"/>
      <c r="G9" s="31"/>
      <c r="H9" s="39"/>
      <c r="I9" s="46" t="s">
        <v>27</v>
      </c>
      <c r="J9" s="47"/>
      <c r="K9" s="47"/>
      <c r="L9" s="47" t="s">
        <v>28</v>
      </c>
      <c r="M9" s="47"/>
      <c r="N9" s="47"/>
      <c r="O9" s="47"/>
      <c r="P9" s="47" t="s">
        <v>29</v>
      </c>
      <c r="Q9" s="47" t="s">
        <v>30</v>
      </c>
      <c r="R9" s="51" t="s">
        <v>31</v>
      </c>
      <c r="S9" s="50"/>
      <c r="T9" s="47" t="s">
        <v>32</v>
      </c>
      <c r="U9" s="52" t="s">
        <v>33</v>
      </c>
    </row>
    <row r="10" spans="1:34" ht="26.25" customHeight="1" thickBot="1">
      <c r="B10" s="33"/>
      <c r="C10" s="37"/>
      <c r="D10" s="37"/>
      <c r="E10" s="37"/>
      <c r="F10" s="37"/>
      <c r="G10" s="37"/>
      <c r="H10" s="38"/>
      <c r="I10" s="48"/>
      <c r="J10" s="49"/>
      <c r="K10" s="49"/>
      <c r="L10" s="49"/>
      <c r="M10" s="49"/>
      <c r="N10" s="49"/>
      <c r="O10" s="49"/>
      <c r="P10" s="49"/>
      <c r="Q10" s="49"/>
      <c r="R10" s="54" t="s">
        <v>34</v>
      </c>
      <c r="S10" s="55" t="s">
        <v>35</v>
      </c>
      <c r="T10" s="49"/>
      <c r="U10" s="53"/>
    </row>
    <row r="11" spans="1:34" ht="120" customHeight="1" thickTop="1">
      <c r="A11" s="56"/>
      <c r="B11" s="57" t="s">
        <v>36</v>
      </c>
      <c r="C11" s="58" t="s">
        <v>37</v>
      </c>
      <c r="D11" s="58"/>
      <c r="E11" s="58"/>
      <c r="F11" s="58"/>
      <c r="G11" s="58"/>
      <c r="H11" s="58"/>
      <c r="I11" s="58" t="s">
        <v>38</v>
      </c>
      <c r="J11" s="58"/>
      <c r="K11" s="58"/>
      <c r="L11" s="58" t="s">
        <v>39</v>
      </c>
      <c r="M11" s="58"/>
      <c r="N11" s="58"/>
      <c r="O11" s="58"/>
      <c r="P11" s="59" t="s">
        <v>40</v>
      </c>
      <c r="Q11" s="59" t="s">
        <v>41</v>
      </c>
      <c r="R11" s="59">
        <v>100</v>
      </c>
      <c r="S11" s="59">
        <v>100</v>
      </c>
      <c r="T11" s="59">
        <v>100</v>
      </c>
      <c r="U11" s="60">
        <f>IF(ISERR(T11/S11*100),"N/A",T11/S11*100)</f>
        <v>100</v>
      </c>
    </row>
    <row r="12" spans="1:34" ht="75" customHeight="1" thickBot="1">
      <c r="A12" s="56"/>
      <c r="B12" s="61" t="s">
        <v>42</v>
      </c>
      <c r="C12" s="62" t="s">
        <v>42</v>
      </c>
      <c r="D12" s="62"/>
      <c r="E12" s="62"/>
      <c r="F12" s="62"/>
      <c r="G12" s="62"/>
      <c r="H12" s="62"/>
      <c r="I12" s="62" t="s">
        <v>1294</v>
      </c>
      <c r="J12" s="62"/>
      <c r="K12" s="62"/>
      <c r="L12" s="62" t="s">
        <v>43</v>
      </c>
      <c r="M12" s="62"/>
      <c r="N12" s="62"/>
      <c r="O12" s="62"/>
      <c r="P12" s="63" t="s">
        <v>44</v>
      </c>
      <c r="Q12" s="63" t="s">
        <v>41</v>
      </c>
      <c r="R12" s="64">
        <v>62944</v>
      </c>
      <c r="S12" s="64" t="s">
        <v>45</v>
      </c>
      <c r="T12" s="64">
        <v>115291.34</v>
      </c>
      <c r="U12" s="65" t="str">
        <f>IF(ISERR(T12/S12*100),"N/A",T12/S12*100)</f>
        <v>N/A</v>
      </c>
    </row>
    <row r="13" spans="1:34" ht="75" customHeight="1" thickTop="1" thickBot="1">
      <c r="A13" s="56"/>
      <c r="B13" s="57" t="s">
        <v>46</v>
      </c>
      <c r="C13" s="58" t="s">
        <v>47</v>
      </c>
      <c r="D13" s="58"/>
      <c r="E13" s="58"/>
      <c r="F13" s="58"/>
      <c r="G13" s="58"/>
      <c r="H13" s="58"/>
      <c r="I13" s="58" t="s">
        <v>48</v>
      </c>
      <c r="J13" s="58"/>
      <c r="K13" s="58"/>
      <c r="L13" s="58" t="s">
        <v>49</v>
      </c>
      <c r="M13" s="58"/>
      <c r="N13" s="58"/>
      <c r="O13" s="58"/>
      <c r="P13" s="59" t="s">
        <v>40</v>
      </c>
      <c r="Q13" s="59" t="s">
        <v>50</v>
      </c>
      <c r="R13" s="59">
        <v>100</v>
      </c>
      <c r="S13" s="59">
        <v>100</v>
      </c>
      <c r="T13" s="59">
        <v>100</v>
      </c>
      <c r="U13" s="60">
        <f>IF(ISERR(T13/S13*100),"N/A",T13/S13*100)</f>
        <v>100</v>
      </c>
    </row>
    <row r="14" spans="1:34" ht="75" customHeight="1" thickTop="1" thickBot="1">
      <c r="A14" s="56"/>
      <c r="B14" s="57" t="s">
        <v>51</v>
      </c>
      <c r="C14" s="58" t="s">
        <v>52</v>
      </c>
      <c r="D14" s="58"/>
      <c r="E14" s="58"/>
      <c r="F14" s="58"/>
      <c r="G14" s="58"/>
      <c r="H14" s="58"/>
      <c r="I14" s="58" t="s">
        <v>53</v>
      </c>
      <c r="J14" s="58"/>
      <c r="K14" s="58"/>
      <c r="L14" s="58" t="s">
        <v>54</v>
      </c>
      <c r="M14" s="58"/>
      <c r="N14" s="58"/>
      <c r="O14" s="58"/>
      <c r="P14" s="59" t="s">
        <v>40</v>
      </c>
      <c r="Q14" s="59" t="s">
        <v>55</v>
      </c>
      <c r="R14" s="59">
        <v>100</v>
      </c>
      <c r="S14" s="59">
        <v>100</v>
      </c>
      <c r="T14" s="59">
        <v>101.36</v>
      </c>
      <c r="U14" s="60">
        <f>IF(ISERR(T14/S14*100),"N/A",T14/S14*100)</f>
        <v>101.36</v>
      </c>
    </row>
    <row r="15" spans="1:34" ht="75" customHeight="1" thickTop="1" thickBot="1">
      <c r="A15" s="56"/>
      <c r="B15" s="57" t="s">
        <v>56</v>
      </c>
      <c r="C15" s="58" t="s">
        <v>57</v>
      </c>
      <c r="D15" s="58"/>
      <c r="E15" s="58"/>
      <c r="F15" s="58"/>
      <c r="G15" s="58"/>
      <c r="H15" s="58"/>
      <c r="I15" s="58" t="s">
        <v>58</v>
      </c>
      <c r="J15" s="58"/>
      <c r="K15" s="58"/>
      <c r="L15" s="58" t="s">
        <v>59</v>
      </c>
      <c r="M15" s="58"/>
      <c r="N15" s="58"/>
      <c r="O15" s="58"/>
      <c r="P15" s="59" t="s">
        <v>40</v>
      </c>
      <c r="Q15" s="59" t="s">
        <v>60</v>
      </c>
      <c r="R15" s="59">
        <v>100</v>
      </c>
      <c r="S15" s="59">
        <v>100</v>
      </c>
      <c r="T15" s="59">
        <v>100</v>
      </c>
      <c r="U15" s="60">
        <f>IF(ISERR((S15-T15)*100/S15+100),"N/A",(S15-T15)*100/S15+100)</f>
        <v>100</v>
      </c>
    </row>
    <row r="16" spans="1:34" ht="22.5" customHeight="1" thickTop="1" thickBot="1">
      <c r="B16" s="9" t="s">
        <v>61</v>
      </c>
      <c r="C16" s="10"/>
      <c r="D16" s="10"/>
      <c r="E16" s="10"/>
      <c r="F16" s="10"/>
      <c r="G16" s="10"/>
      <c r="H16" s="11"/>
      <c r="I16" s="11"/>
      <c r="J16" s="11"/>
      <c r="K16" s="11"/>
      <c r="L16" s="11"/>
      <c r="M16" s="11"/>
      <c r="N16" s="11"/>
      <c r="O16" s="11"/>
      <c r="P16" s="11"/>
      <c r="Q16" s="11"/>
      <c r="R16" s="11"/>
      <c r="S16" s="11"/>
      <c r="T16" s="11"/>
      <c r="U16" s="12"/>
      <c r="V16" s="66"/>
    </row>
    <row r="17" spans="2:21" ht="26.25" customHeight="1" thickTop="1">
      <c r="B17" s="67"/>
      <c r="C17" s="68"/>
      <c r="D17" s="68"/>
      <c r="E17" s="68"/>
      <c r="F17" s="68"/>
      <c r="G17" s="68"/>
      <c r="H17" s="69"/>
      <c r="I17" s="69"/>
      <c r="J17" s="69"/>
      <c r="K17" s="69"/>
      <c r="L17" s="69"/>
      <c r="M17" s="69"/>
      <c r="N17" s="69"/>
      <c r="O17" s="69"/>
      <c r="P17" s="70"/>
      <c r="Q17" s="71"/>
      <c r="R17" s="72" t="s">
        <v>62</v>
      </c>
      <c r="S17" s="40" t="s">
        <v>63</v>
      </c>
      <c r="T17" s="72" t="s">
        <v>64</v>
      </c>
      <c r="U17" s="40" t="s">
        <v>65</v>
      </c>
    </row>
    <row r="18" spans="2:21" ht="26.25" customHeight="1" thickBot="1">
      <c r="B18" s="73"/>
      <c r="C18" s="74"/>
      <c r="D18" s="74"/>
      <c r="E18" s="74"/>
      <c r="F18" s="74"/>
      <c r="G18" s="74"/>
      <c r="H18" s="75"/>
      <c r="I18" s="75"/>
      <c r="J18" s="75"/>
      <c r="K18" s="75"/>
      <c r="L18" s="75"/>
      <c r="M18" s="75"/>
      <c r="N18" s="75"/>
      <c r="O18" s="75"/>
      <c r="P18" s="76"/>
      <c r="Q18" s="77"/>
      <c r="R18" s="78" t="s">
        <v>66</v>
      </c>
      <c r="S18" s="77" t="s">
        <v>66</v>
      </c>
      <c r="T18" s="77" t="s">
        <v>66</v>
      </c>
      <c r="U18" s="77" t="s">
        <v>67</v>
      </c>
    </row>
    <row r="19" spans="2:21" ht="13.5" customHeight="1" thickBot="1">
      <c r="B19" s="79" t="s">
        <v>68</v>
      </c>
      <c r="C19" s="80"/>
      <c r="D19" s="80"/>
      <c r="E19" s="81"/>
      <c r="F19" s="81"/>
      <c r="G19" s="81"/>
      <c r="H19" s="82"/>
      <c r="I19" s="82"/>
      <c r="J19" s="82"/>
      <c r="K19" s="82"/>
      <c r="L19" s="82"/>
      <c r="M19" s="82"/>
      <c r="N19" s="82"/>
      <c r="O19" s="82"/>
      <c r="P19" s="83"/>
      <c r="Q19" s="83"/>
      <c r="R19" s="84" t="str">
        <f t="shared" ref="R19:T20" si="0">"N/D"</f>
        <v>N/D</v>
      </c>
      <c r="S19" s="84" t="str">
        <f t="shared" si="0"/>
        <v>N/D</v>
      </c>
      <c r="T19" s="84" t="str">
        <f t="shared" si="0"/>
        <v>N/D</v>
      </c>
      <c r="U19" s="85" t="str">
        <f>+IF(ISERR(T19/S19*100),"N/A",T19/S19*100)</f>
        <v>N/A</v>
      </c>
    </row>
    <row r="20" spans="2:21" ht="13.5" customHeight="1" thickBot="1">
      <c r="B20" s="86" t="s">
        <v>69</v>
      </c>
      <c r="C20" s="87"/>
      <c r="D20" s="87"/>
      <c r="E20" s="88"/>
      <c r="F20" s="88"/>
      <c r="G20" s="88"/>
      <c r="H20" s="89"/>
      <c r="I20" s="89"/>
      <c r="J20" s="89"/>
      <c r="K20" s="89"/>
      <c r="L20" s="89"/>
      <c r="M20" s="89"/>
      <c r="N20" s="89"/>
      <c r="O20" s="89"/>
      <c r="P20" s="90"/>
      <c r="Q20" s="90"/>
      <c r="R20" s="84" t="str">
        <f t="shared" si="0"/>
        <v>N/D</v>
      </c>
      <c r="S20" s="84" t="str">
        <f t="shared" si="0"/>
        <v>N/D</v>
      </c>
      <c r="T20" s="84" t="str">
        <f t="shared" si="0"/>
        <v>N/D</v>
      </c>
      <c r="U20" s="85" t="str">
        <f>+IF(ISERR(T20/S20*100),"N/A",T20/S20*100)</f>
        <v>N/A</v>
      </c>
    </row>
    <row r="21" spans="2:21" ht="14.85" customHeight="1" thickTop="1" thickBot="1">
      <c r="B21" s="9" t="s">
        <v>70</v>
      </c>
      <c r="C21" s="10"/>
      <c r="D21" s="10"/>
      <c r="E21" s="10"/>
      <c r="F21" s="10"/>
      <c r="G21" s="10"/>
      <c r="H21" s="11"/>
      <c r="I21" s="11"/>
      <c r="J21" s="11"/>
      <c r="K21" s="11"/>
      <c r="L21" s="11"/>
      <c r="M21" s="11"/>
      <c r="N21" s="11"/>
      <c r="O21" s="11"/>
      <c r="P21" s="11"/>
      <c r="Q21" s="11"/>
      <c r="R21" s="11"/>
      <c r="S21" s="11"/>
      <c r="T21" s="11"/>
      <c r="U21" s="12"/>
    </row>
    <row r="22" spans="2:21" ht="44.25" customHeight="1" thickTop="1">
      <c r="B22" s="91" t="s">
        <v>71</v>
      </c>
      <c r="C22" s="93"/>
      <c r="D22" s="93"/>
      <c r="E22" s="93"/>
      <c r="F22" s="93"/>
      <c r="G22" s="93"/>
      <c r="H22" s="93"/>
      <c r="I22" s="93"/>
      <c r="J22" s="93"/>
      <c r="K22" s="93"/>
      <c r="L22" s="93"/>
      <c r="M22" s="93"/>
      <c r="N22" s="93"/>
      <c r="O22" s="93"/>
      <c r="P22" s="93"/>
      <c r="Q22" s="93"/>
      <c r="R22" s="93"/>
      <c r="S22" s="93"/>
      <c r="T22" s="93"/>
      <c r="U22" s="92"/>
    </row>
    <row r="23" spans="2:21" ht="29.85" customHeight="1">
      <c r="B23" s="94" t="s">
        <v>72</v>
      </c>
      <c r="C23" s="96"/>
      <c r="D23" s="96"/>
      <c r="E23" s="96"/>
      <c r="F23" s="96"/>
      <c r="G23" s="96"/>
      <c r="H23" s="96"/>
      <c r="I23" s="96"/>
      <c r="J23" s="96"/>
      <c r="K23" s="96"/>
      <c r="L23" s="96"/>
      <c r="M23" s="96"/>
      <c r="N23" s="96"/>
      <c r="O23" s="96"/>
      <c r="P23" s="96"/>
      <c r="Q23" s="96"/>
      <c r="R23" s="96"/>
      <c r="S23" s="96"/>
      <c r="T23" s="96"/>
      <c r="U23" s="95"/>
    </row>
    <row r="24" spans="2:21" ht="34.5" customHeight="1">
      <c r="B24" s="94" t="s">
        <v>73</v>
      </c>
      <c r="C24" s="96"/>
      <c r="D24" s="96"/>
      <c r="E24" s="96"/>
      <c r="F24" s="96"/>
      <c r="G24" s="96"/>
      <c r="H24" s="96"/>
      <c r="I24" s="96"/>
      <c r="J24" s="96"/>
      <c r="K24" s="96"/>
      <c r="L24" s="96"/>
      <c r="M24" s="96"/>
      <c r="N24" s="96"/>
      <c r="O24" s="96"/>
      <c r="P24" s="96"/>
      <c r="Q24" s="96"/>
      <c r="R24" s="96"/>
      <c r="S24" s="96"/>
      <c r="T24" s="96"/>
      <c r="U24" s="95"/>
    </row>
    <row r="25" spans="2:21" ht="24.2" customHeight="1">
      <c r="B25" s="94" t="s">
        <v>74</v>
      </c>
      <c r="C25" s="96"/>
      <c r="D25" s="96"/>
      <c r="E25" s="96"/>
      <c r="F25" s="96"/>
      <c r="G25" s="96"/>
      <c r="H25" s="96"/>
      <c r="I25" s="96"/>
      <c r="J25" s="96"/>
      <c r="K25" s="96"/>
      <c r="L25" s="96"/>
      <c r="M25" s="96"/>
      <c r="N25" s="96"/>
      <c r="O25" s="96"/>
      <c r="P25" s="96"/>
      <c r="Q25" s="96"/>
      <c r="R25" s="96"/>
      <c r="S25" s="96"/>
      <c r="T25" s="96"/>
      <c r="U25" s="95"/>
    </row>
    <row r="26" spans="2:21" ht="34.35" customHeight="1">
      <c r="B26" s="94" t="s">
        <v>75</v>
      </c>
      <c r="C26" s="96"/>
      <c r="D26" s="96"/>
      <c r="E26" s="96"/>
      <c r="F26" s="96"/>
      <c r="G26" s="96"/>
      <c r="H26" s="96"/>
      <c r="I26" s="96"/>
      <c r="J26" s="96"/>
      <c r="K26" s="96"/>
      <c r="L26" s="96"/>
      <c r="M26" s="96"/>
      <c r="N26" s="96"/>
      <c r="O26" s="96"/>
      <c r="P26" s="96"/>
      <c r="Q26" s="96"/>
      <c r="R26" s="96"/>
      <c r="S26" s="96"/>
      <c r="T26" s="96"/>
      <c r="U26" s="95"/>
    </row>
    <row r="27" spans="2:21" ht="44.25" customHeight="1" thickBot="1">
      <c r="B27" s="97" t="s">
        <v>76</v>
      </c>
      <c r="C27" s="99"/>
      <c r="D27" s="99"/>
      <c r="E27" s="99"/>
      <c r="F27" s="99"/>
      <c r="G27" s="99"/>
      <c r="H27" s="99"/>
      <c r="I27" s="99"/>
      <c r="J27" s="99"/>
      <c r="K27" s="99"/>
      <c r="L27" s="99"/>
      <c r="M27" s="99"/>
      <c r="N27" s="99"/>
      <c r="O27" s="99"/>
      <c r="P27" s="99"/>
      <c r="Q27" s="99"/>
      <c r="R27" s="99"/>
      <c r="S27" s="99"/>
      <c r="T27" s="99"/>
      <c r="U27" s="98"/>
    </row>
  </sheetData>
  <mergeCells count="44">
    <mergeCell ref="B26:U26"/>
    <mergeCell ref="B27:U27"/>
    <mergeCell ref="B19:D19"/>
    <mergeCell ref="B20:D20"/>
    <mergeCell ref="B22:U22"/>
    <mergeCell ref="B23:U23"/>
    <mergeCell ref="B24:U24"/>
    <mergeCell ref="B25:U25"/>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63" fitToHeight="10" orientation="landscape" r:id="rId1"/>
  <headerFooter>
    <oddFooter>&amp;R&amp;P de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77"/>
  <sheetViews>
    <sheetView view="pageBreakPreview" zoomScale="80" zoomScaleNormal="80" zoomScaleSheetLayoutView="80" workbookViewId="0">
      <selection activeCell="I12" sqref="I12:K12"/>
    </sheetView>
  </sheetViews>
  <sheetFormatPr baseColWidth="10" defaultColWidth="11.42578125" defaultRowHeight="12.75"/>
  <cols>
    <col min="1" max="1" width="4" style="1" customWidth="1"/>
    <col min="2" max="2" width="15.71093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 style="1" customWidth="1"/>
    <col min="11" max="11" width="10.85546875" style="1" customWidth="1"/>
    <col min="12" max="12" width="8.85546875" style="1" customWidth="1"/>
    <col min="13" max="13" width="7" style="1" customWidth="1"/>
    <col min="14" max="14" width="9.42578125" style="1" customWidth="1"/>
    <col min="15" max="15" width="12.7109375" style="1" customWidth="1"/>
    <col min="16" max="16" width="13.28515625" style="1" customWidth="1"/>
    <col min="17" max="17" width="13.85546875" style="1" customWidth="1"/>
    <col min="18" max="18" width="10.28515625" style="1" customWidth="1"/>
    <col min="19" max="19" width="14.85546875" style="1" customWidth="1"/>
    <col min="20" max="20" width="12.28515625" style="1" customWidth="1"/>
    <col min="21" max="21" width="11.85546875" style="1" customWidth="1"/>
    <col min="22" max="22" width="13.140625" style="1" customWidth="1"/>
    <col min="23" max="23" width="12.28515625" style="1" customWidth="1"/>
    <col min="24" max="24" width="9.7109375" style="1" customWidth="1"/>
    <col min="25" max="25" width="10" style="1" customWidth="1"/>
    <col min="26" max="26" width="11" style="1" customWidth="1"/>
    <col min="27" max="29" width="11.42578125" style="1"/>
    <col min="30" max="30" width="17.5703125" style="1" customWidth="1"/>
    <col min="31" max="16384" width="11.42578125" style="1"/>
  </cols>
  <sheetData>
    <row r="1" spans="1:34" s="2" customFormat="1" ht="48" customHeight="1">
      <c r="A1" s="3"/>
      <c r="B1" s="4" t="s">
        <v>0</v>
      </c>
      <c r="C1" s="4"/>
      <c r="D1" s="4"/>
      <c r="E1" s="4"/>
      <c r="F1" s="4"/>
      <c r="G1" s="4"/>
      <c r="H1" s="4"/>
      <c r="I1" s="4"/>
      <c r="J1" s="4"/>
      <c r="K1" s="4"/>
      <c r="L1" s="4"/>
      <c r="M1" s="3" t="s">
        <v>1</v>
      </c>
      <c r="N1" s="3"/>
      <c r="O1" s="3"/>
      <c r="P1" s="5"/>
      <c r="Q1" s="5"/>
      <c r="R1" s="5"/>
      <c r="Y1" s="6"/>
      <c r="Z1" s="6"/>
      <c r="AA1" s="7"/>
      <c r="AH1" s="8"/>
    </row>
    <row r="2" spans="1:34" ht="13.5" customHeight="1" thickBot="1"/>
    <row r="3" spans="1:34" ht="22.5" customHeight="1" thickTop="1" thickBot="1">
      <c r="B3" s="9" t="s">
        <v>2</v>
      </c>
      <c r="C3" s="10"/>
      <c r="D3" s="10"/>
      <c r="E3" s="10"/>
      <c r="F3" s="10"/>
      <c r="G3" s="10"/>
      <c r="H3" s="11"/>
      <c r="I3" s="11"/>
      <c r="J3" s="11"/>
      <c r="K3" s="11"/>
      <c r="L3" s="11"/>
      <c r="M3" s="11"/>
      <c r="N3" s="11"/>
      <c r="O3" s="11"/>
      <c r="P3" s="11"/>
      <c r="Q3" s="11"/>
      <c r="R3" s="11"/>
      <c r="S3" s="11"/>
      <c r="T3" s="11"/>
      <c r="U3" s="12"/>
    </row>
    <row r="4" spans="1:34" ht="51.75" customHeight="1" thickTop="1">
      <c r="B4" s="13" t="s">
        <v>3</v>
      </c>
      <c r="C4" s="14" t="s">
        <v>590</v>
      </c>
      <c r="D4" s="15" t="s">
        <v>591</v>
      </c>
      <c r="E4" s="15"/>
      <c r="F4" s="15"/>
      <c r="G4" s="15"/>
      <c r="H4" s="15"/>
      <c r="I4" s="16"/>
      <c r="J4" s="17" t="s">
        <v>6</v>
      </c>
      <c r="K4" s="18" t="s">
        <v>7</v>
      </c>
      <c r="L4" s="19" t="s">
        <v>8</v>
      </c>
      <c r="M4" s="19"/>
      <c r="N4" s="19"/>
      <c r="O4" s="19"/>
      <c r="P4" s="17" t="s">
        <v>9</v>
      </c>
      <c r="Q4" s="19" t="s">
        <v>592</v>
      </c>
      <c r="R4" s="19"/>
      <c r="S4" s="17" t="s">
        <v>11</v>
      </c>
      <c r="T4" s="19" t="s">
        <v>12</v>
      </c>
      <c r="U4" s="20"/>
    </row>
    <row r="5" spans="1:34" ht="15.75" customHeight="1">
      <c r="B5" s="21" t="s">
        <v>13</v>
      </c>
      <c r="C5" s="22"/>
      <c r="D5" s="22"/>
      <c r="E5" s="22"/>
      <c r="F5" s="22"/>
      <c r="G5" s="22"/>
      <c r="H5" s="22"/>
      <c r="I5" s="22"/>
      <c r="J5" s="22"/>
      <c r="K5" s="22"/>
      <c r="L5" s="22"/>
      <c r="M5" s="22"/>
      <c r="N5" s="22"/>
      <c r="O5" s="22"/>
      <c r="P5" s="22"/>
      <c r="Q5" s="22"/>
      <c r="R5" s="22"/>
      <c r="S5" s="22"/>
      <c r="T5" s="22"/>
      <c r="U5" s="23"/>
    </row>
    <row r="6" spans="1:34" ht="37.5" customHeight="1" thickBot="1">
      <c r="B6" s="24" t="s">
        <v>14</v>
      </c>
      <c r="C6" s="25" t="s">
        <v>15</v>
      </c>
      <c r="D6" s="25"/>
      <c r="E6" s="25"/>
      <c r="F6" s="25"/>
      <c r="G6" s="25"/>
      <c r="H6" s="26"/>
      <c r="I6" s="26"/>
      <c r="J6" s="26" t="s">
        <v>16</v>
      </c>
      <c r="K6" s="25" t="s">
        <v>17</v>
      </c>
      <c r="L6" s="25"/>
      <c r="M6" s="25"/>
      <c r="N6" s="27"/>
      <c r="O6" s="28" t="s">
        <v>18</v>
      </c>
      <c r="P6" s="25" t="s">
        <v>593</v>
      </c>
      <c r="Q6" s="25"/>
      <c r="R6" s="29"/>
      <c r="S6" s="28" t="s">
        <v>20</v>
      </c>
      <c r="T6" s="25" t="s">
        <v>594</v>
      </c>
      <c r="U6" s="30"/>
    </row>
    <row r="7" spans="1:34" ht="22.5" customHeight="1" thickTop="1" thickBot="1">
      <c r="B7" s="9" t="s">
        <v>22</v>
      </c>
      <c r="C7" s="10"/>
      <c r="D7" s="10"/>
      <c r="E7" s="10"/>
      <c r="F7" s="10"/>
      <c r="G7" s="10"/>
      <c r="H7" s="11"/>
      <c r="I7" s="11"/>
      <c r="J7" s="11"/>
      <c r="K7" s="11"/>
      <c r="L7" s="11"/>
      <c r="M7" s="11"/>
      <c r="N7" s="11"/>
      <c r="O7" s="11"/>
      <c r="P7" s="11"/>
      <c r="Q7" s="11"/>
      <c r="R7" s="11"/>
      <c r="S7" s="11"/>
      <c r="T7" s="11"/>
      <c r="U7" s="12"/>
    </row>
    <row r="8" spans="1:34" ht="16.5" customHeight="1" thickTop="1">
      <c r="B8" s="32" t="s">
        <v>23</v>
      </c>
      <c r="C8" s="35" t="s">
        <v>24</v>
      </c>
      <c r="D8" s="35"/>
      <c r="E8" s="35"/>
      <c r="F8" s="35"/>
      <c r="G8" s="35"/>
      <c r="H8" s="36"/>
      <c r="I8" s="41" t="s">
        <v>25</v>
      </c>
      <c r="J8" s="43"/>
      <c r="K8" s="43"/>
      <c r="L8" s="43"/>
      <c r="M8" s="43"/>
      <c r="N8" s="43"/>
      <c r="O8" s="43"/>
      <c r="P8" s="43"/>
      <c r="Q8" s="43"/>
      <c r="R8" s="43"/>
      <c r="S8" s="42"/>
      <c r="T8" s="45" t="s">
        <v>26</v>
      </c>
      <c r="U8" s="44"/>
    </row>
    <row r="9" spans="1:34" ht="19.5" customHeight="1">
      <c r="B9" s="34"/>
      <c r="C9" s="31"/>
      <c r="D9" s="31"/>
      <c r="E9" s="31"/>
      <c r="F9" s="31"/>
      <c r="G9" s="31"/>
      <c r="H9" s="39"/>
      <c r="I9" s="46" t="s">
        <v>27</v>
      </c>
      <c r="J9" s="47"/>
      <c r="K9" s="47"/>
      <c r="L9" s="47" t="s">
        <v>28</v>
      </c>
      <c r="M9" s="47"/>
      <c r="N9" s="47"/>
      <c r="O9" s="47"/>
      <c r="P9" s="47" t="s">
        <v>29</v>
      </c>
      <c r="Q9" s="47" t="s">
        <v>30</v>
      </c>
      <c r="R9" s="51" t="s">
        <v>31</v>
      </c>
      <c r="S9" s="50"/>
      <c r="T9" s="47" t="s">
        <v>32</v>
      </c>
      <c r="U9" s="52" t="s">
        <v>33</v>
      </c>
    </row>
    <row r="10" spans="1:34" ht="26.25" customHeight="1" thickBot="1">
      <c r="B10" s="33"/>
      <c r="C10" s="37"/>
      <c r="D10" s="37"/>
      <c r="E10" s="37"/>
      <c r="F10" s="37"/>
      <c r="G10" s="37"/>
      <c r="H10" s="38"/>
      <c r="I10" s="48"/>
      <c r="J10" s="49"/>
      <c r="K10" s="49"/>
      <c r="L10" s="49"/>
      <c r="M10" s="49"/>
      <c r="N10" s="49"/>
      <c r="O10" s="49"/>
      <c r="P10" s="49"/>
      <c r="Q10" s="49"/>
      <c r="R10" s="54" t="s">
        <v>34</v>
      </c>
      <c r="S10" s="55" t="s">
        <v>35</v>
      </c>
      <c r="T10" s="49"/>
      <c r="U10" s="53"/>
    </row>
    <row r="11" spans="1:34" ht="75" customHeight="1" thickTop="1">
      <c r="A11" s="56"/>
      <c r="B11" s="57" t="s">
        <v>36</v>
      </c>
      <c r="C11" s="58" t="s">
        <v>595</v>
      </c>
      <c r="D11" s="58"/>
      <c r="E11" s="58"/>
      <c r="F11" s="58"/>
      <c r="G11" s="58"/>
      <c r="H11" s="58"/>
      <c r="I11" s="58" t="s">
        <v>596</v>
      </c>
      <c r="J11" s="58"/>
      <c r="K11" s="58"/>
      <c r="L11" s="58" t="s">
        <v>597</v>
      </c>
      <c r="M11" s="58"/>
      <c r="N11" s="58"/>
      <c r="O11" s="58"/>
      <c r="P11" s="59" t="s">
        <v>372</v>
      </c>
      <c r="Q11" s="59" t="s">
        <v>41</v>
      </c>
      <c r="R11" s="59">
        <v>90.82</v>
      </c>
      <c r="S11" s="59">
        <v>90.82</v>
      </c>
      <c r="T11" s="59">
        <v>93.77</v>
      </c>
      <c r="U11" s="60">
        <f t="shared" ref="U11:U40" si="0">IF(ISERR(T11/S11*100),"N/A",T11/S11*100)</f>
        <v>103.24818321955517</v>
      </c>
    </row>
    <row r="12" spans="1:34" ht="75" customHeight="1" thickBot="1">
      <c r="A12" s="56"/>
      <c r="B12" s="61" t="s">
        <v>42</v>
      </c>
      <c r="C12" s="62" t="s">
        <v>42</v>
      </c>
      <c r="D12" s="62"/>
      <c r="E12" s="62"/>
      <c r="F12" s="62"/>
      <c r="G12" s="62"/>
      <c r="H12" s="62"/>
      <c r="I12" s="62" t="s">
        <v>1294</v>
      </c>
      <c r="J12" s="62"/>
      <c r="K12" s="62"/>
      <c r="L12" s="62" t="s">
        <v>43</v>
      </c>
      <c r="M12" s="62"/>
      <c r="N12" s="62"/>
      <c r="O12" s="62"/>
      <c r="P12" s="63" t="s">
        <v>44</v>
      </c>
      <c r="Q12" s="63" t="s">
        <v>41</v>
      </c>
      <c r="R12" s="64">
        <v>62944</v>
      </c>
      <c r="S12" s="64" t="s">
        <v>45</v>
      </c>
      <c r="T12" s="64">
        <v>115291.34</v>
      </c>
      <c r="U12" s="65" t="str">
        <f t="shared" si="0"/>
        <v>N/A</v>
      </c>
    </row>
    <row r="13" spans="1:34" ht="75" customHeight="1" thickTop="1" thickBot="1">
      <c r="A13" s="56"/>
      <c r="B13" s="57" t="s">
        <v>46</v>
      </c>
      <c r="C13" s="58" t="s">
        <v>598</v>
      </c>
      <c r="D13" s="58"/>
      <c r="E13" s="58"/>
      <c r="F13" s="58"/>
      <c r="G13" s="58"/>
      <c r="H13" s="58"/>
      <c r="I13" s="58" t="s">
        <v>599</v>
      </c>
      <c r="J13" s="58"/>
      <c r="K13" s="58"/>
      <c r="L13" s="58" t="s">
        <v>600</v>
      </c>
      <c r="M13" s="58"/>
      <c r="N13" s="58"/>
      <c r="O13" s="58"/>
      <c r="P13" s="59" t="s">
        <v>40</v>
      </c>
      <c r="Q13" s="59" t="s">
        <v>41</v>
      </c>
      <c r="R13" s="59">
        <v>15</v>
      </c>
      <c r="S13" s="59">
        <v>15</v>
      </c>
      <c r="T13" s="59">
        <v>15</v>
      </c>
      <c r="U13" s="60">
        <f t="shared" si="0"/>
        <v>100</v>
      </c>
    </row>
    <row r="14" spans="1:34" ht="75" customHeight="1" thickTop="1">
      <c r="A14" s="56"/>
      <c r="B14" s="57" t="s">
        <v>51</v>
      </c>
      <c r="C14" s="58" t="s">
        <v>601</v>
      </c>
      <c r="D14" s="58"/>
      <c r="E14" s="58"/>
      <c r="F14" s="58"/>
      <c r="G14" s="58"/>
      <c r="H14" s="58"/>
      <c r="I14" s="58" t="s">
        <v>602</v>
      </c>
      <c r="J14" s="58"/>
      <c r="K14" s="58"/>
      <c r="L14" s="58" t="s">
        <v>603</v>
      </c>
      <c r="M14" s="58"/>
      <c r="N14" s="58"/>
      <c r="O14" s="58"/>
      <c r="P14" s="59" t="s">
        <v>40</v>
      </c>
      <c r="Q14" s="59" t="s">
        <v>55</v>
      </c>
      <c r="R14" s="59">
        <v>21.95</v>
      </c>
      <c r="S14" s="59">
        <v>21.95</v>
      </c>
      <c r="T14" s="59">
        <v>13.51</v>
      </c>
      <c r="U14" s="60">
        <f t="shared" si="0"/>
        <v>61.548974943052393</v>
      </c>
    </row>
    <row r="15" spans="1:34" ht="75" customHeight="1">
      <c r="A15" s="56"/>
      <c r="B15" s="61" t="s">
        <v>42</v>
      </c>
      <c r="C15" s="62" t="s">
        <v>604</v>
      </c>
      <c r="D15" s="62"/>
      <c r="E15" s="62"/>
      <c r="F15" s="62"/>
      <c r="G15" s="62"/>
      <c r="H15" s="62"/>
      <c r="I15" s="62" t="s">
        <v>605</v>
      </c>
      <c r="J15" s="62"/>
      <c r="K15" s="62"/>
      <c r="L15" s="62" t="s">
        <v>606</v>
      </c>
      <c r="M15" s="62"/>
      <c r="N15" s="62"/>
      <c r="O15" s="62"/>
      <c r="P15" s="63" t="s">
        <v>40</v>
      </c>
      <c r="Q15" s="63" t="s">
        <v>41</v>
      </c>
      <c r="R15" s="63">
        <v>0</v>
      </c>
      <c r="S15" s="63">
        <v>0</v>
      </c>
      <c r="T15" s="63">
        <v>0</v>
      </c>
      <c r="U15" s="65" t="str">
        <f t="shared" si="0"/>
        <v>N/A</v>
      </c>
    </row>
    <row r="16" spans="1:34" ht="75" customHeight="1">
      <c r="A16" s="56"/>
      <c r="B16" s="61" t="s">
        <v>42</v>
      </c>
      <c r="C16" s="62" t="s">
        <v>42</v>
      </c>
      <c r="D16" s="62"/>
      <c r="E16" s="62"/>
      <c r="F16" s="62"/>
      <c r="G16" s="62"/>
      <c r="H16" s="62"/>
      <c r="I16" s="62" t="s">
        <v>607</v>
      </c>
      <c r="J16" s="62"/>
      <c r="K16" s="62"/>
      <c r="L16" s="62" t="s">
        <v>608</v>
      </c>
      <c r="M16" s="62"/>
      <c r="N16" s="62"/>
      <c r="O16" s="62"/>
      <c r="P16" s="63" t="s">
        <v>40</v>
      </c>
      <c r="Q16" s="63" t="s">
        <v>93</v>
      </c>
      <c r="R16" s="63">
        <v>30.74</v>
      </c>
      <c r="S16" s="63">
        <v>30.74</v>
      </c>
      <c r="T16" s="63">
        <v>31.91</v>
      </c>
      <c r="U16" s="65">
        <f t="shared" si="0"/>
        <v>103.80611581001953</v>
      </c>
    </row>
    <row r="17" spans="1:21" ht="75" customHeight="1">
      <c r="A17" s="56"/>
      <c r="B17" s="61" t="s">
        <v>42</v>
      </c>
      <c r="C17" s="62" t="s">
        <v>42</v>
      </c>
      <c r="D17" s="62"/>
      <c r="E17" s="62"/>
      <c r="F17" s="62"/>
      <c r="G17" s="62"/>
      <c r="H17" s="62"/>
      <c r="I17" s="62" t="s">
        <v>609</v>
      </c>
      <c r="J17" s="62"/>
      <c r="K17" s="62"/>
      <c r="L17" s="62" t="s">
        <v>610</v>
      </c>
      <c r="M17" s="62"/>
      <c r="N17" s="62"/>
      <c r="O17" s="62"/>
      <c r="P17" s="63" t="s">
        <v>40</v>
      </c>
      <c r="Q17" s="63" t="s">
        <v>41</v>
      </c>
      <c r="R17" s="63">
        <v>64.23</v>
      </c>
      <c r="S17" s="63">
        <v>64.23</v>
      </c>
      <c r="T17" s="63">
        <v>77.209999999999994</v>
      </c>
      <c r="U17" s="65">
        <f t="shared" si="0"/>
        <v>120.20862525299702</v>
      </c>
    </row>
    <row r="18" spans="1:21" ht="75" customHeight="1">
      <c r="A18" s="56"/>
      <c r="B18" s="61" t="s">
        <v>42</v>
      </c>
      <c r="C18" s="62" t="s">
        <v>42</v>
      </c>
      <c r="D18" s="62"/>
      <c r="E18" s="62"/>
      <c r="F18" s="62"/>
      <c r="G18" s="62"/>
      <c r="H18" s="62"/>
      <c r="I18" s="62" t="s">
        <v>611</v>
      </c>
      <c r="J18" s="62"/>
      <c r="K18" s="62"/>
      <c r="L18" s="62" t="s">
        <v>612</v>
      </c>
      <c r="M18" s="62"/>
      <c r="N18" s="62"/>
      <c r="O18" s="62"/>
      <c r="P18" s="63" t="s">
        <v>40</v>
      </c>
      <c r="Q18" s="63" t="s">
        <v>41</v>
      </c>
      <c r="R18" s="63">
        <v>100</v>
      </c>
      <c r="S18" s="63">
        <v>100</v>
      </c>
      <c r="T18" s="63">
        <v>100</v>
      </c>
      <c r="U18" s="65">
        <f t="shared" si="0"/>
        <v>100</v>
      </c>
    </row>
    <row r="19" spans="1:21" ht="75" customHeight="1">
      <c r="A19" s="56"/>
      <c r="B19" s="61" t="s">
        <v>42</v>
      </c>
      <c r="C19" s="62" t="s">
        <v>613</v>
      </c>
      <c r="D19" s="62"/>
      <c r="E19" s="62"/>
      <c r="F19" s="62"/>
      <c r="G19" s="62"/>
      <c r="H19" s="62"/>
      <c r="I19" s="62" t="s">
        <v>614</v>
      </c>
      <c r="J19" s="62"/>
      <c r="K19" s="62"/>
      <c r="L19" s="62" t="s">
        <v>615</v>
      </c>
      <c r="M19" s="62"/>
      <c r="N19" s="62"/>
      <c r="O19" s="62"/>
      <c r="P19" s="63" t="s">
        <v>40</v>
      </c>
      <c r="Q19" s="63" t="s">
        <v>55</v>
      </c>
      <c r="R19" s="63">
        <v>100</v>
      </c>
      <c r="S19" s="63">
        <v>100</v>
      </c>
      <c r="T19" s="63">
        <v>102.51</v>
      </c>
      <c r="U19" s="65">
        <f t="shared" si="0"/>
        <v>102.51000000000002</v>
      </c>
    </row>
    <row r="20" spans="1:21" ht="75" customHeight="1">
      <c r="A20" s="56"/>
      <c r="B20" s="61" t="s">
        <v>42</v>
      </c>
      <c r="C20" s="62" t="s">
        <v>616</v>
      </c>
      <c r="D20" s="62"/>
      <c r="E20" s="62"/>
      <c r="F20" s="62"/>
      <c r="G20" s="62"/>
      <c r="H20" s="62"/>
      <c r="I20" s="62" t="s">
        <v>617</v>
      </c>
      <c r="J20" s="62"/>
      <c r="K20" s="62"/>
      <c r="L20" s="62" t="s">
        <v>618</v>
      </c>
      <c r="M20" s="62"/>
      <c r="N20" s="62"/>
      <c r="O20" s="62"/>
      <c r="P20" s="63" t="s">
        <v>40</v>
      </c>
      <c r="Q20" s="63" t="s">
        <v>41</v>
      </c>
      <c r="R20" s="63">
        <v>5</v>
      </c>
      <c r="S20" s="63">
        <v>5</v>
      </c>
      <c r="T20" s="63">
        <v>0</v>
      </c>
      <c r="U20" s="65">
        <f t="shared" si="0"/>
        <v>0</v>
      </c>
    </row>
    <row r="21" spans="1:21" ht="75" customHeight="1">
      <c r="A21" s="56"/>
      <c r="B21" s="61" t="s">
        <v>42</v>
      </c>
      <c r="C21" s="62" t="s">
        <v>42</v>
      </c>
      <c r="D21" s="62"/>
      <c r="E21" s="62"/>
      <c r="F21" s="62"/>
      <c r="G21" s="62"/>
      <c r="H21" s="62"/>
      <c r="I21" s="62" t="s">
        <v>619</v>
      </c>
      <c r="J21" s="62"/>
      <c r="K21" s="62"/>
      <c r="L21" s="62" t="s">
        <v>620</v>
      </c>
      <c r="M21" s="62"/>
      <c r="N21" s="62"/>
      <c r="O21" s="62"/>
      <c r="P21" s="63" t="s">
        <v>40</v>
      </c>
      <c r="Q21" s="63" t="s">
        <v>41</v>
      </c>
      <c r="R21" s="63">
        <v>86.67</v>
      </c>
      <c r="S21" s="63">
        <v>86.67</v>
      </c>
      <c r="T21" s="63">
        <v>173.33</v>
      </c>
      <c r="U21" s="65">
        <f t="shared" si="0"/>
        <v>199.98846198223146</v>
      </c>
    </row>
    <row r="22" spans="1:21" ht="75" customHeight="1">
      <c r="A22" s="56"/>
      <c r="B22" s="61" t="s">
        <v>42</v>
      </c>
      <c r="C22" s="62" t="s">
        <v>42</v>
      </c>
      <c r="D22" s="62"/>
      <c r="E22" s="62"/>
      <c r="F22" s="62"/>
      <c r="G22" s="62"/>
      <c r="H22" s="62"/>
      <c r="I22" s="62" t="s">
        <v>621</v>
      </c>
      <c r="J22" s="62"/>
      <c r="K22" s="62"/>
      <c r="L22" s="62" t="s">
        <v>622</v>
      </c>
      <c r="M22" s="62"/>
      <c r="N22" s="62"/>
      <c r="O22" s="62"/>
      <c r="P22" s="63" t="s">
        <v>40</v>
      </c>
      <c r="Q22" s="63" t="s">
        <v>41</v>
      </c>
      <c r="R22" s="63">
        <v>84.62</v>
      </c>
      <c r="S22" s="63">
        <v>84.62</v>
      </c>
      <c r="T22" s="63">
        <v>84.62</v>
      </c>
      <c r="U22" s="65">
        <f t="shared" si="0"/>
        <v>100</v>
      </c>
    </row>
    <row r="23" spans="1:21" ht="75" customHeight="1">
      <c r="A23" s="56"/>
      <c r="B23" s="61" t="s">
        <v>42</v>
      </c>
      <c r="C23" s="62" t="s">
        <v>623</v>
      </c>
      <c r="D23" s="62"/>
      <c r="E23" s="62"/>
      <c r="F23" s="62"/>
      <c r="G23" s="62"/>
      <c r="H23" s="62"/>
      <c r="I23" s="62" t="s">
        <v>624</v>
      </c>
      <c r="J23" s="62"/>
      <c r="K23" s="62"/>
      <c r="L23" s="62" t="s">
        <v>625</v>
      </c>
      <c r="M23" s="62"/>
      <c r="N23" s="62"/>
      <c r="O23" s="62"/>
      <c r="P23" s="63" t="s">
        <v>40</v>
      </c>
      <c r="Q23" s="63" t="s">
        <v>93</v>
      </c>
      <c r="R23" s="63">
        <v>100</v>
      </c>
      <c r="S23" s="63">
        <v>100</v>
      </c>
      <c r="T23" s="63">
        <v>100</v>
      </c>
      <c r="U23" s="65">
        <f t="shared" si="0"/>
        <v>100</v>
      </c>
    </row>
    <row r="24" spans="1:21" ht="75" customHeight="1">
      <c r="A24" s="56"/>
      <c r="B24" s="61" t="s">
        <v>42</v>
      </c>
      <c r="C24" s="62" t="s">
        <v>42</v>
      </c>
      <c r="D24" s="62"/>
      <c r="E24" s="62"/>
      <c r="F24" s="62"/>
      <c r="G24" s="62"/>
      <c r="H24" s="62"/>
      <c r="I24" s="62" t="s">
        <v>626</v>
      </c>
      <c r="J24" s="62"/>
      <c r="K24" s="62"/>
      <c r="L24" s="62" t="s">
        <v>627</v>
      </c>
      <c r="M24" s="62"/>
      <c r="N24" s="62"/>
      <c r="O24" s="62"/>
      <c r="P24" s="63" t="s">
        <v>40</v>
      </c>
      <c r="Q24" s="63" t="s">
        <v>93</v>
      </c>
      <c r="R24" s="63">
        <v>100</v>
      </c>
      <c r="S24" s="63">
        <v>100</v>
      </c>
      <c r="T24" s="63">
        <v>88.74</v>
      </c>
      <c r="U24" s="65">
        <f t="shared" si="0"/>
        <v>88.74</v>
      </c>
    </row>
    <row r="25" spans="1:21" ht="75" customHeight="1">
      <c r="A25" s="56"/>
      <c r="B25" s="61" t="s">
        <v>42</v>
      </c>
      <c r="C25" s="62" t="s">
        <v>42</v>
      </c>
      <c r="D25" s="62"/>
      <c r="E25" s="62"/>
      <c r="F25" s="62"/>
      <c r="G25" s="62"/>
      <c r="H25" s="62"/>
      <c r="I25" s="62" t="s">
        <v>628</v>
      </c>
      <c r="J25" s="62"/>
      <c r="K25" s="62"/>
      <c r="L25" s="62" t="s">
        <v>629</v>
      </c>
      <c r="M25" s="62"/>
      <c r="N25" s="62"/>
      <c r="O25" s="62"/>
      <c r="P25" s="63" t="s">
        <v>40</v>
      </c>
      <c r="Q25" s="63" t="s">
        <v>93</v>
      </c>
      <c r="R25" s="63">
        <v>95.7</v>
      </c>
      <c r="S25" s="63">
        <v>95.7</v>
      </c>
      <c r="T25" s="63">
        <v>95.8</v>
      </c>
      <c r="U25" s="65">
        <f t="shared" si="0"/>
        <v>100.10449320794149</v>
      </c>
    </row>
    <row r="26" spans="1:21" ht="75" customHeight="1">
      <c r="A26" s="56"/>
      <c r="B26" s="61" t="s">
        <v>42</v>
      </c>
      <c r="C26" s="62" t="s">
        <v>42</v>
      </c>
      <c r="D26" s="62"/>
      <c r="E26" s="62"/>
      <c r="F26" s="62"/>
      <c r="G26" s="62"/>
      <c r="H26" s="62"/>
      <c r="I26" s="62" t="s">
        <v>630</v>
      </c>
      <c r="J26" s="62"/>
      <c r="K26" s="62"/>
      <c r="L26" s="62" t="s">
        <v>631</v>
      </c>
      <c r="M26" s="62"/>
      <c r="N26" s="62"/>
      <c r="O26" s="62"/>
      <c r="P26" s="63" t="s">
        <v>40</v>
      </c>
      <c r="Q26" s="63" t="s">
        <v>55</v>
      </c>
      <c r="R26" s="63">
        <v>100</v>
      </c>
      <c r="S26" s="63">
        <v>100</v>
      </c>
      <c r="T26" s="63">
        <v>96.15</v>
      </c>
      <c r="U26" s="65">
        <f t="shared" si="0"/>
        <v>96.15</v>
      </c>
    </row>
    <row r="27" spans="1:21" ht="75" customHeight="1" thickBot="1">
      <c r="A27" s="56"/>
      <c r="B27" s="61" t="s">
        <v>42</v>
      </c>
      <c r="C27" s="62" t="s">
        <v>42</v>
      </c>
      <c r="D27" s="62"/>
      <c r="E27" s="62"/>
      <c r="F27" s="62"/>
      <c r="G27" s="62"/>
      <c r="H27" s="62"/>
      <c r="I27" s="62" t="s">
        <v>632</v>
      </c>
      <c r="J27" s="62"/>
      <c r="K27" s="62"/>
      <c r="L27" s="62" t="s">
        <v>633</v>
      </c>
      <c r="M27" s="62"/>
      <c r="N27" s="62"/>
      <c r="O27" s="62"/>
      <c r="P27" s="63" t="s">
        <v>40</v>
      </c>
      <c r="Q27" s="63" t="s">
        <v>93</v>
      </c>
      <c r="R27" s="63">
        <v>90</v>
      </c>
      <c r="S27" s="63">
        <v>90</v>
      </c>
      <c r="T27" s="63">
        <v>90</v>
      </c>
      <c r="U27" s="65">
        <f t="shared" si="0"/>
        <v>100</v>
      </c>
    </row>
    <row r="28" spans="1:21" ht="75" customHeight="1" thickTop="1">
      <c r="A28" s="56"/>
      <c r="B28" s="57" t="s">
        <v>56</v>
      </c>
      <c r="C28" s="58" t="s">
        <v>634</v>
      </c>
      <c r="D28" s="58"/>
      <c r="E28" s="58"/>
      <c r="F28" s="58"/>
      <c r="G28" s="58"/>
      <c r="H28" s="58"/>
      <c r="I28" s="58" t="s">
        <v>635</v>
      </c>
      <c r="J28" s="58"/>
      <c r="K28" s="58"/>
      <c r="L28" s="58" t="s">
        <v>636</v>
      </c>
      <c r="M28" s="58"/>
      <c r="N28" s="58"/>
      <c r="O28" s="58"/>
      <c r="P28" s="59" t="s">
        <v>40</v>
      </c>
      <c r="Q28" s="59" t="s">
        <v>222</v>
      </c>
      <c r="R28" s="59">
        <v>100</v>
      </c>
      <c r="S28" s="59">
        <v>100</v>
      </c>
      <c r="T28" s="59">
        <v>100</v>
      </c>
      <c r="U28" s="60">
        <f t="shared" si="0"/>
        <v>100</v>
      </c>
    </row>
    <row r="29" spans="1:21" ht="75" customHeight="1">
      <c r="A29" s="56"/>
      <c r="B29" s="61" t="s">
        <v>42</v>
      </c>
      <c r="C29" s="62" t="s">
        <v>637</v>
      </c>
      <c r="D29" s="62"/>
      <c r="E29" s="62"/>
      <c r="F29" s="62"/>
      <c r="G29" s="62"/>
      <c r="H29" s="62"/>
      <c r="I29" s="62" t="s">
        <v>638</v>
      </c>
      <c r="J29" s="62"/>
      <c r="K29" s="62"/>
      <c r="L29" s="62" t="s">
        <v>639</v>
      </c>
      <c r="M29" s="62"/>
      <c r="N29" s="62"/>
      <c r="O29" s="62"/>
      <c r="P29" s="63" t="s">
        <v>40</v>
      </c>
      <c r="Q29" s="63" t="s">
        <v>116</v>
      </c>
      <c r="R29" s="63">
        <v>0</v>
      </c>
      <c r="S29" s="63">
        <v>0</v>
      </c>
      <c r="T29" s="63">
        <v>0</v>
      </c>
      <c r="U29" s="65" t="str">
        <f t="shared" si="0"/>
        <v>N/A</v>
      </c>
    </row>
    <row r="30" spans="1:21" ht="75" customHeight="1">
      <c r="A30" s="56"/>
      <c r="B30" s="61" t="s">
        <v>42</v>
      </c>
      <c r="C30" s="62" t="s">
        <v>640</v>
      </c>
      <c r="D30" s="62"/>
      <c r="E30" s="62"/>
      <c r="F30" s="62"/>
      <c r="G30" s="62"/>
      <c r="H30" s="62"/>
      <c r="I30" s="62" t="s">
        <v>641</v>
      </c>
      <c r="J30" s="62"/>
      <c r="K30" s="62"/>
      <c r="L30" s="62" t="s">
        <v>642</v>
      </c>
      <c r="M30" s="62"/>
      <c r="N30" s="62"/>
      <c r="O30" s="62"/>
      <c r="P30" s="63" t="s">
        <v>40</v>
      </c>
      <c r="Q30" s="63" t="s">
        <v>60</v>
      </c>
      <c r="R30" s="63">
        <v>100</v>
      </c>
      <c r="S30" s="63">
        <v>100</v>
      </c>
      <c r="T30" s="63">
        <v>100</v>
      </c>
      <c r="U30" s="65">
        <f t="shared" si="0"/>
        <v>100</v>
      </c>
    </row>
    <row r="31" spans="1:21" ht="75" customHeight="1">
      <c r="A31" s="56"/>
      <c r="B31" s="61" t="s">
        <v>42</v>
      </c>
      <c r="C31" s="62" t="s">
        <v>643</v>
      </c>
      <c r="D31" s="62"/>
      <c r="E31" s="62"/>
      <c r="F31" s="62"/>
      <c r="G31" s="62"/>
      <c r="H31" s="62"/>
      <c r="I31" s="62" t="s">
        <v>644</v>
      </c>
      <c r="J31" s="62"/>
      <c r="K31" s="62"/>
      <c r="L31" s="62" t="s">
        <v>645</v>
      </c>
      <c r="M31" s="62"/>
      <c r="N31" s="62"/>
      <c r="O31" s="62"/>
      <c r="P31" s="63" t="s">
        <v>40</v>
      </c>
      <c r="Q31" s="63" t="s">
        <v>60</v>
      </c>
      <c r="R31" s="63">
        <v>100</v>
      </c>
      <c r="S31" s="63">
        <v>100</v>
      </c>
      <c r="T31" s="63">
        <v>120</v>
      </c>
      <c r="U31" s="65">
        <f t="shared" si="0"/>
        <v>120</v>
      </c>
    </row>
    <row r="32" spans="1:21" ht="75" customHeight="1">
      <c r="A32" s="56"/>
      <c r="B32" s="61" t="s">
        <v>42</v>
      </c>
      <c r="C32" s="62" t="s">
        <v>646</v>
      </c>
      <c r="D32" s="62"/>
      <c r="E32" s="62"/>
      <c r="F32" s="62"/>
      <c r="G32" s="62"/>
      <c r="H32" s="62"/>
      <c r="I32" s="62" t="s">
        <v>647</v>
      </c>
      <c r="J32" s="62"/>
      <c r="K32" s="62"/>
      <c r="L32" s="62" t="s">
        <v>648</v>
      </c>
      <c r="M32" s="62"/>
      <c r="N32" s="62"/>
      <c r="O32" s="62"/>
      <c r="P32" s="63" t="s">
        <v>40</v>
      </c>
      <c r="Q32" s="63" t="s">
        <v>60</v>
      </c>
      <c r="R32" s="63">
        <v>100</v>
      </c>
      <c r="S32" s="63">
        <v>100</v>
      </c>
      <c r="T32" s="63">
        <v>100</v>
      </c>
      <c r="U32" s="65">
        <f t="shared" si="0"/>
        <v>100</v>
      </c>
    </row>
    <row r="33" spans="1:22" ht="75" customHeight="1">
      <c r="A33" s="56"/>
      <c r="B33" s="61" t="s">
        <v>42</v>
      </c>
      <c r="C33" s="62" t="s">
        <v>649</v>
      </c>
      <c r="D33" s="62"/>
      <c r="E33" s="62"/>
      <c r="F33" s="62"/>
      <c r="G33" s="62"/>
      <c r="H33" s="62"/>
      <c r="I33" s="62" t="s">
        <v>650</v>
      </c>
      <c r="J33" s="62"/>
      <c r="K33" s="62"/>
      <c r="L33" s="62" t="s">
        <v>651</v>
      </c>
      <c r="M33" s="62"/>
      <c r="N33" s="62"/>
      <c r="O33" s="62"/>
      <c r="P33" s="63" t="s">
        <v>40</v>
      </c>
      <c r="Q33" s="63" t="s">
        <v>222</v>
      </c>
      <c r="R33" s="63">
        <v>100</v>
      </c>
      <c r="S33" s="63">
        <v>100</v>
      </c>
      <c r="T33" s="63">
        <v>100</v>
      </c>
      <c r="U33" s="65">
        <f t="shared" si="0"/>
        <v>100</v>
      </c>
    </row>
    <row r="34" spans="1:22" ht="75" customHeight="1">
      <c r="A34" s="56"/>
      <c r="B34" s="61" t="s">
        <v>42</v>
      </c>
      <c r="C34" s="62" t="s">
        <v>652</v>
      </c>
      <c r="D34" s="62"/>
      <c r="E34" s="62"/>
      <c r="F34" s="62"/>
      <c r="G34" s="62"/>
      <c r="H34" s="62"/>
      <c r="I34" s="62" t="s">
        <v>653</v>
      </c>
      <c r="J34" s="62"/>
      <c r="K34" s="62"/>
      <c r="L34" s="62" t="s">
        <v>654</v>
      </c>
      <c r="M34" s="62"/>
      <c r="N34" s="62"/>
      <c r="O34" s="62"/>
      <c r="P34" s="63" t="s">
        <v>40</v>
      </c>
      <c r="Q34" s="63" t="s">
        <v>106</v>
      </c>
      <c r="R34" s="63">
        <v>100</v>
      </c>
      <c r="S34" s="63">
        <v>100</v>
      </c>
      <c r="T34" s="63">
        <v>0</v>
      </c>
      <c r="U34" s="65">
        <f t="shared" si="0"/>
        <v>0</v>
      </c>
    </row>
    <row r="35" spans="1:22" ht="75" customHeight="1">
      <c r="A35" s="56"/>
      <c r="B35" s="61" t="s">
        <v>42</v>
      </c>
      <c r="C35" s="62" t="s">
        <v>655</v>
      </c>
      <c r="D35" s="62"/>
      <c r="E35" s="62"/>
      <c r="F35" s="62"/>
      <c r="G35" s="62"/>
      <c r="H35" s="62"/>
      <c r="I35" s="62" t="s">
        <v>656</v>
      </c>
      <c r="J35" s="62"/>
      <c r="K35" s="62"/>
      <c r="L35" s="62" t="s">
        <v>657</v>
      </c>
      <c r="M35" s="62"/>
      <c r="N35" s="62"/>
      <c r="O35" s="62"/>
      <c r="P35" s="63" t="s">
        <v>40</v>
      </c>
      <c r="Q35" s="63" t="s">
        <v>212</v>
      </c>
      <c r="R35" s="63">
        <v>90.91</v>
      </c>
      <c r="S35" s="63">
        <v>90.91</v>
      </c>
      <c r="T35" s="63">
        <v>100</v>
      </c>
      <c r="U35" s="65">
        <f t="shared" si="0"/>
        <v>109.9989000109999</v>
      </c>
    </row>
    <row r="36" spans="1:22" ht="75" customHeight="1">
      <c r="A36" s="56"/>
      <c r="B36" s="61" t="s">
        <v>42</v>
      </c>
      <c r="C36" s="62" t="s">
        <v>658</v>
      </c>
      <c r="D36" s="62"/>
      <c r="E36" s="62"/>
      <c r="F36" s="62"/>
      <c r="G36" s="62"/>
      <c r="H36" s="62"/>
      <c r="I36" s="62" t="s">
        <v>659</v>
      </c>
      <c r="J36" s="62"/>
      <c r="K36" s="62"/>
      <c r="L36" s="62" t="s">
        <v>660</v>
      </c>
      <c r="M36" s="62"/>
      <c r="N36" s="62"/>
      <c r="O36" s="62"/>
      <c r="P36" s="63" t="s">
        <v>40</v>
      </c>
      <c r="Q36" s="63" t="s">
        <v>60</v>
      </c>
      <c r="R36" s="63">
        <v>100</v>
      </c>
      <c r="S36" s="63">
        <v>100</v>
      </c>
      <c r="T36" s="63">
        <v>100.18</v>
      </c>
      <c r="U36" s="65">
        <f t="shared" si="0"/>
        <v>100.18</v>
      </c>
    </row>
    <row r="37" spans="1:22" ht="75" customHeight="1">
      <c r="A37" s="56"/>
      <c r="B37" s="61" t="s">
        <v>42</v>
      </c>
      <c r="C37" s="62" t="s">
        <v>661</v>
      </c>
      <c r="D37" s="62"/>
      <c r="E37" s="62"/>
      <c r="F37" s="62"/>
      <c r="G37" s="62"/>
      <c r="H37" s="62"/>
      <c r="I37" s="62" t="s">
        <v>662</v>
      </c>
      <c r="J37" s="62"/>
      <c r="K37" s="62"/>
      <c r="L37" s="62" t="s">
        <v>663</v>
      </c>
      <c r="M37" s="62"/>
      <c r="N37" s="62"/>
      <c r="O37" s="62"/>
      <c r="P37" s="63" t="s">
        <v>40</v>
      </c>
      <c r="Q37" s="63" t="s">
        <v>60</v>
      </c>
      <c r="R37" s="63">
        <v>100</v>
      </c>
      <c r="S37" s="63">
        <v>100</v>
      </c>
      <c r="T37" s="63">
        <v>97.25</v>
      </c>
      <c r="U37" s="65">
        <f t="shared" si="0"/>
        <v>97.25</v>
      </c>
    </row>
    <row r="38" spans="1:22" ht="75" customHeight="1">
      <c r="A38" s="56"/>
      <c r="B38" s="61" t="s">
        <v>42</v>
      </c>
      <c r="C38" s="62" t="s">
        <v>664</v>
      </c>
      <c r="D38" s="62"/>
      <c r="E38" s="62"/>
      <c r="F38" s="62"/>
      <c r="G38" s="62"/>
      <c r="H38" s="62"/>
      <c r="I38" s="62" t="s">
        <v>665</v>
      </c>
      <c r="J38" s="62"/>
      <c r="K38" s="62"/>
      <c r="L38" s="62" t="s">
        <v>666</v>
      </c>
      <c r="M38" s="62"/>
      <c r="N38" s="62"/>
      <c r="O38" s="62"/>
      <c r="P38" s="63" t="s">
        <v>40</v>
      </c>
      <c r="Q38" s="63" t="s">
        <v>106</v>
      </c>
      <c r="R38" s="63">
        <v>100</v>
      </c>
      <c r="S38" s="63">
        <v>100</v>
      </c>
      <c r="T38" s="63">
        <v>105</v>
      </c>
      <c r="U38" s="65">
        <f t="shared" si="0"/>
        <v>105</v>
      </c>
    </row>
    <row r="39" spans="1:22" ht="75" customHeight="1">
      <c r="A39" s="56"/>
      <c r="B39" s="61" t="s">
        <v>42</v>
      </c>
      <c r="C39" s="62" t="s">
        <v>667</v>
      </c>
      <c r="D39" s="62"/>
      <c r="E39" s="62"/>
      <c r="F39" s="62"/>
      <c r="G39" s="62"/>
      <c r="H39" s="62"/>
      <c r="I39" s="62" t="s">
        <v>668</v>
      </c>
      <c r="J39" s="62"/>
      <c r="K39" s="62"/>
      <c r="L39" s="62" t="s">
        <v>669</v>
      </c>
      <c r="M39" s="62"/>
      <c r="N39" s="62"/>
      <c r="O39" s="62"/>
      <c r="P39" s="63" t="s">
        <v>40</v>
      </c>
      <c r="Q39" s="63" t="s">
        <v>106</v>
      </c>
      <c r="R39" s="63">
        <v>100</v>
      </c>
      <c r="S39" s="63">
        <v>100</v>
      </c>
      <c r="T39" s="63">
        <v>100</v>
      </c>
      <c r="U39" s="65">
        <f t="shared" si="0"/>
        <v>100</v>
      </c>
    </row>
    <row r="40" spans="1:22" ht="75" customHeight="1" thickBot="1">
      <c r="A40" s="56"/>
      <c r="B40" s="61" t="s">
        <v>42</v>
      </c>
      <c r="C40" s="62" t="s">
        <v>670</v>
      </c>
      <c r="D40" s="62"/>
      <c r="E40" s="62"/>
      <c r="F40" s="62"/>
      <c r="G40" s="62"/>
      <c r="H40" s="62"/>
      <c r="I40" s="62" t="s">
        <v>671</v>
      </c>
      <c r="J40" s="62"/>
      <c r="K40" s="62"/>
      <c r="L40" s="62" t="s">
        <v>672</v>
      </c>
      <c r="M40" s="62"/>
      <c r="N40" s="62"/>
      <c r="O40" s="62"/>
      <c r="P40" s="63" t="s">
        <v>40</v>
      </c>
      <c r="Q40" s="63" t="s">
        <v>116</v>
      </c>
      <c r="R40" s="63">
        <v>24.71</v>
      </c>
      <c r="S40" s="63">
        <v>24.71</v>
      </c>
      <c r="T40" s="63">
        <v>24.71</v>
      </c>
      <c r="U40" s="65">
        <f t="shared" si="0"/>
        <v>100</v>
      </c>
    </row>
    <row r="41" spans="1:22" ht="22.5" customHeight="1" thickTop="1" thickBot="1">
      <c r="B41" s="9" t="s">
        <v>61</v>
      </c>
      <c r="C41" s="10"/>
      <c r="D41" s="10"/>
      <c r="E41" s="10"/>
      <c r="F41" s="10"/>
      <c r="G41" s="10"/>
      <c r="H41" s="11"/>
      <c r="I41" s="11"/>
      <c r="J41" s="11"/>
      <c r="K41" s="11"/>
      <c r="L41" s="11"/>
      <c r="M41" s="11"/>
      <c r="N41" s="11"/>
      <c r="O41" s="11"/>
      <c r="P41" s="11"/>
      <c r="Q41" s="11"/>
      <c r="R41" s="11"/>
      <c r="S41" s="11"/>
      <c r="T41" s="11"/>
      <c r="U41" s="12"/>
      <c r="V41" s="66"/>
    </row>
    <row r="42" spans="1:22" ht="26.25" customHeight="1" thickTop="1">
      <c r="B42" s="67"/>
      <c r="C42" s="68"/>
      <c r="D42" s="68"/>
      <c r="E42" s="68"/>
      <c r="F42" s="68"/>
      <c r="G42" s="68"/>
      <c r="H42" s="69"/>
      <c r="I42" s="69"/>
      <c r="J42" s="69"/>
      <c r="K42" s="69"/>
      <c r="L42" s="69"/>
      <c r="M42" s="69"/>
      <c r="N42" s="69"/>
      <c r="O42" s="69"/>
      <c r="P42" s="70"/>
      <c r="Q42" s="71"/>
      <c r="R42" s="72" t="s">
        <v>62</v>
      </c>
      <c r="S42" s="40" t="s">
        <v>63</v>
      </c>
      <c r="T42" s="72" t="s">
        <v>64</v>
      </c>
      <c r="U42" s="40" t="s">
        <v>65</v>
      </c>
    </row>
    <row r="43" spans="1:22" ht="26.25" customHeight="1" thickBot="1">
      <c r="B43" s="73"/>
      <c r="C43" s="74"/>
      <c r="D43" s="74"/>
      <c r="E43" s="74"/>
      <c r="F43" s="74"/>
      <c r="G43" s="74"/>
      <c r="H43" s="75"/>
      <c r="I43" s="75"/>
      <c r="J43" s="75"/>
      <c r="K43" s="75"/>
      <c r="L43" s="75"/>
      <c r="M43" s="75"/>
      <c r="N43" s="75"/>
      <c r="O43" s="75"/>
      <c r="P43" s="76"/>
      <c r="Q43" s="77"/>
      <c r="R43" s="78" t="s">
        <v>66</v>
      </c>
      <c r="S43" s="77" t="s">
        <v>66</v>
      </c>
      <c r="T43" s="77" t="s">
        <v>66</v>
      </c>
      <c r="U43" s="77" t="s">
        <v>67</v>
      </c>
    </row>
    <row r="44" spans="1:22" ht="13.5" customHeight="1" thickBot="1">
      <c r="B44" s="79" t="s">
        <v>68</v>
      </c>
      <c r="C44" s="80"/>
      <c r="D44" s="80"/>
      <c r="E44" s="81"/>
      <c r="F44" s="81"/>
      <c r="G44" s="81"/>
      <c r="H44" s="82"/>
      <c r="I44" s="82"/>
      <c r="J44" s="82"/>
      <c r="K44" s="82"/>
      <c r="L44" s="82"/>
      <c r="M44" s="82"/>
      <c r="N44" s="82"/>
      <c r="O44" s="82"/>
      <c r="P44" s="83"/>
      <c r="Q44" s="83"/>
      <c r="R44" s="84">
        <f>2225.800075</f>
        <v>2225.8000750000001</v>
      </c>
      <c r="S44" s="84">
        <f>1687.953803</f>
        <v>1687.9538030000001</v>
      </c>
      <c r="T44" s="84">
        <f>1301.27090306</f>
        <v>1301.2709030599999</v>
      </c>
      <c r="U44" s="85">
        <f>+IF(ISERR(T44/S44*100),"N/A",T44/S44*100)</f>
        <v>77.091618310125028</v>
      </c>
    </row>
    <row r="45" spans="1:22" ht="13.5" customHeight="1" thickBot="1">
      <c r="B45" s="86" t="s">
        <v>69</v>
      </c>
      <c r="C45" s="87"/>
      <c r="D45" s="87"/>
      <c r="E45" s="88"/>
      <c r="F45" s="88"/>
      <c r="G45" s="88"/>
      <c r="H45" s="89"/>
      <c r="I45" s="89"/>
      <c r="J45" s="89"/>
      <c r="K45" s="89"/>
      <c r="L45" s="89"/>
      <c r="M45" s="89"/>
      <c r="N45" s="89"/>
      <c r="O45" s="89"/>
      <c r="P45" s="90"/>
      <c r="Q45" s="90"/>
      <c r="R45" s="84">
        <f>1674.38606168</f>
        <v>1674.38606168</v>
      </c>
      <c r="S45" s="84">
        <f>1529.7907827</f>
        <v>1529.7907826999999</v>
      </c>
      <c r="T45" s="84">
        <f>1301.27090306</f>
        <v>1301.2709030599999</v>
      </c>
      <c r="U45" s="85">
        <f>+IF(ISERR(T45/S45*100),"N/A",T45/S45*100)</f>
        <v>85.062017484725942</v>
      </c>
    </row>
    <row r="46" spans="1:22" ht="14.85" customHeight="1" thickTop="1" thickBot="1">
      <c r="B46" s="9" t="s">
        <v>70</v>
      </c>
      <c r="C46" s="10"/>
      <c r="D46" s="10"/>
      <c r="E46" s="10"/>
      <c r="F46" s="10"/>
      <c r="G46" s="10"/>
      <c r="H46" s="11"/>
      <c r="I46" s="11"/>
      <c r="J46" s="11"/>
      <c r="K46" s="11"/>
      <c r="L46" s="11"/>
      <c r="M46" s="11"/>
      <c r="N46" s="11"/>
      <c r="O46" s="11"/>
      <c r="P46" s="11"/>
      <c r="Q46" s="11"/>
      <c r="R46" s="11"/>
      <c r="S46" s="11"/>
      <c r="T46" s="11"/>
      <c r="U46" s="12"/>
    </row>
    <row r="47" spans="1:22" ht="44.25" customHeight="1" thickTop="1">
      <c r="B47" s="91" t="s">
        <v>71</v>
      </c>
      <c r="C47" s="93"/>
      <c r="D47" s="93"/>
      <c r="E47" s="93"/>
      <c r="F47" s="93"/>
      <c r="G47" s="93"/>
      <c r="H47" s="93"/>
      <c r="I47" s="93"/>
      <c r="J47" s="93"/>
      <c r="K47" s="93"/>
      <c r="L47" s="93"/>
      <c r="M47" s="93"/>
      <c r="N47" s="93"/>
      <c r="O47" s="93"/>
      <c r="P47" s="93"/>
      <c r="Q47" s="93"/>
      <c r="R47" s="93"/>
      <c r="S47" s="93"/>
      <c r="T47" s="93"/>
      <c r="U47" s="92"/>
    </row>
    <row r="48" spans="1:22" ht="35.25" customHeight="1">
      <c r="B48" s="94" t="s">
        <v>673</v>
      </c>
      <c r="C48" s="96"/>
      <c r="D48" s="96"/>
      <c r="E48" s="96"/>
      <c r="F48" s="96"/>
      <c r="G48" s="96"/>
      <c r="H48" s="96"/>
      <c r="I48" s="96"/>
      <c r="J48" s="96"/>
      <c r="K48" s="96"/>
      <c r="L48" s="96"/>
      <c r="M48" s="96"/>
      <c r="N48" s="96"/>
      <c r="O48" s="96"/>
      <c r="P48" s="96"/>
      <c r="Q48" s="96"/>
      <c r="R48" s="96"/>
      <c r="S48" s="96"/>
      <c r="T48" s="96"/>
      <c r="U48" s="95"/>
    </row>
    <row r="49" spans="2:21" ht="34.5" customHeight="1">
      <c r="B49" s="94" t="s">
        <v>73</v>
      </c>
      <c r="C49" s="96"/>
      <c r="D49" s="96"/>
      <c r="E49" s="96"/>
      <c r="F49" s="96"/>
      <c r="G49" s="96"/>
      <c r="H49" s="96"/>
      <c r="I49" s="96"/>
      <c r="J49" s="96"/>
      <c r="K49" s="96"/>
      <c r="L49" s="96"/>
      <c r="M49" s="96"/>
      <c r="N49" s="96"/>
      <c r="O49" s="96"/>
      <c r="P49" s="96"/>
      <c r="Q49" s="96"/>
      <c r="R49" s="96"/>
      <c r="S49" s="96"/>
      <c r="T49" s="96"/>
      <c r="U49" s="95"/>
    </row>
    <row r="50" spans="2:21" ht="23.85" customHeight="1">
      <c r="B50" s="94" t="s">
        <v>674</v>
      </c>
      <c r="C50" s="96"/>
      <c r="D50" s="96"/>
      <c r="E50" s="96"/>
      <c r="F50" s="96"/>
      <c r="G50" s="96"/>
      <c r="H50" s="96"/>
      <c r="I50" s="96"/>
      <c r="J50" s="96"/>
      <c r="K50" s="96"/>
      <c r="L50" s="96"/>
      <c r="M50" s="96"/>
      <c r="N50" s="96"/>
      <c r="O50" s="96"/>
      <c r="P50" s="96"/>
      <c r="Q50" s="96"/>
      <c r="R50" s="96"/>
      <c r="S50" s="96"/>
      <c r="T50" s="96"/>
      <c r="U50" s="95"/>
    </row>
    <row r="51" spans="2:21" ht="69.2" customHeight="1">
      <c r="B51" s="94" t="s">
        <v>675</v>
      </c>
      <c r="C51" s="96"/>
      <c r="D51" s="96"/>
      <c r="E51" s="96"/>
      <c r="F51" s="96"/>
      <c r="G51" s="96"/>
      <c r="H51" s="96"/>
      <c r="I51" s="96"/>
      <c r="J51" s="96"/>
      <c r="K51" s="96"/>
      <c r="L51" s="96"/>
      <c r="M51" s="96"/>
      <c r="N51" s="96"/>
      <c r="O51" s="96"/>
      <c r="P51" s="96"/>
      <c r="Q51" s="96"/>
      <c r="R51" s="96"/>
      <c r="S51" s="96"/>
      <c r="T51" s="96"/>
      <c r="U51" s="95"/>
    </row>
    <row r="52" spans="2:21" ht="36.6" customHeight="1">
      <c r="B52" s="94" t="s">
        <v>676</v>
      </c>
      <c r="C52" s="96"/>
      <c r="D52" s="96"/>
      <c r="E52" s="96"/>
      <c r="F52" s="96"/>
      <c r="G52" s="96"/>
      <c r="H52" s="96"/>
      <c r="I52" s="96"/>
      <c r="J52" s="96"/>
      <c r="K52" s="96"/>
      <c r="L52" s="96"/>
      <c r="M52" s="96"/>
      <c r="N52" s="96"/>
      <c r="O52" s="96"/>
      <c r="P52" s="96"/>
      <c r="Q52" s="96"/>
      <c r="R52" s="96"/>
      <c r="S52" s="96"/>
      <c r="T52" s="96"/>
      <c r="U52" s="95"/>
    </row>
    <row r="53" spans="2:21" ht="47.85" customHeight="1">
      <c r="B53" s="94" t="s">
        <v>677</v>
      </c>
      <c r="C53" s="96"/>
      <c r="D53" s="96"/>
      <c r="E53" s="96"/>
      <c r="F53" s="96"/>
      <c r="G53" s="96"/>
      <c r="H53" s="96"/>
      <c r="I53" s="96"/>
      <c r="J53" s="96"/>
      <c r="K53" s="96"/>
      <c r="L53" s="96"/>
      <c r="M53" s="96"/>
      <c r="N53" s="96"/>
      <c r="O53" s="96"/>
      <c r="P53" s="96"/>
      <c r="Q53" s="96"/>
      <c r="R53" s="96"/>
      <c r="S53" s="96"/>
      <c r="T53" s="96"/>
      <c r="U53" s="95"/>
    </row>
    <row r="54" spans="2:21" ht="51.75" customHeight="1">
      <c r="B54" s="94" t="s">
        <v>678</v>
      </c>
      <c r="C54" s="96"/>
      <c r="D54" s="96"/>
      <c r="E54" s="96"/>
      <c r="F54" s="96"/>
      <c r="G54" s="96"/>
      <c r="H54" s="96"/>
      <c r="I54" s="96"/>
      <c r="J54" s="96"/>
      <c r="K54" s="96"/>
      <c r="L54" s="96"/>
      <c r="M54" s="96"/>
      <c r="N54" s="96"/>
      <c r="O54" s="96"/>
      <c r="P54" s="96"/>
      <c r="Q54" s="96"/>
      <c r="R54" s="96"/>
      <c r="S54" s="96"/>
      <c r="T54" s="96"/>
      <c r="U54" s="95"/>
    </row>
    <row r="55" spans="2:21" ht="17.45" customHeight="1">
      <c r="B55" s="94" t="s">
        <v>679</v>
      </c>
      <c r="C55" s="96"/>
      <c r="D55" s="96"/>
      <c r="E55" s="96"/>
      <c r="F55" s="96"/>
      <c r="G55" s="96"/>
      <c r="H55" s="96"/>
      <c r="I55" s="96"/>
      <c r="J55" s="96"/>
      <c r="K55" s="96"/>
      <c r="L55" s="96"/>
      <c r="M55" s="96"/>
      <c r="N55" s="96"/>
      <c r="O55" s="96"/>
      <c r="P55" s="96"/>
      <c r="Q55" s="96"/>
      <c r="R55" s="96"/>
      <c r="S55" s="96"/>
      <c r="T55" s="96"/>
      <c r="U55" s="95"/>
    </row>
    <row r="56" spans="2:21" ht="27.2" customHeight="1">
      <c r="B56" s="94" t="s">
        <v>680</v>
      </c>
      <c r="C56" s="96"/>
      <c r="D56" s="96"/>
      <c r="E56" s="96"/>
      <c r="F56" s="96"/>
      <c r="G56" s="96"/>
      <c r="H56" s="96"/>
      <c r="I56" s="96"/>
      <c r="J56" s="96"/>
      <c r="K56" s="96"/>
      <c r="L56" s="96"/>
      <c r="M56" s="96"/>
      <c r="N56" s="96"/>
      <c r="O56" s="96"/>
      <c r="P56" s="96"/>
      <c r="Q56" s="96"/>
      <c r="R56" s="96"/>
      <c r="S56" s="96"/>
      <c r="T56" s="96"/>
      <c r="U56" s="95"/>
    </row>
    <row r="57" spans="2:21" ht="36" customHeight="1">
      <c r="B57" s="94" t="s">
        <v>681</v>
      </c>
      <c r="C57" s="96"/>
      <c r="D57" s="96"/>
      <c r="E57" s="96"/>
      <c r="F57" s="96"/>
      <c r="G57" s="96"/>
      <c r="H57" s="96"/>
      <c r="I57" s="96"/>
      <c r="J57" s="96"/>
      <c r="K57" s="96"/>
      <c r="L57" s="96"/>
      <c r="M57" s="96"/>
      <c r="N57" s="96"/>
      <c r="O57" s="96"/>
      <c r="P57" s="96"/>
      <c r="Q57" s="96"/>
      <c r="R57" s="96"/>
      <c r="S57" s="96"/>
      <c r="T57" s="96"/>
      <c r="U57" s="95"/>
    </row>
    <row r="58" spans="2:21" ht="35.1" customHeight="1">
      <c r="B58" s="94" t="s">
        <v>682</v>
      </c>
      <c r="C58" s="96"/>
      <c r="D58" s="96"/>
      <c r="E58" s="96"/>
      <c r="F58" s="96"/>
      <c r="G58" s="96"/>
      <c r="H58" s="96"/>
      <c r="I58" s="96"/>
      <c r="J58" s="96"/>
      <c r="K58" s="96"/>
      <c r="L58" s="96"/>
      <c r="M58" s="96"/>
      <c r="N58" s="96"/>
      <c r="O58" s="96"/>
      <c r="P58" s="96"/>
      <c r="Q58" s="96"/>
      <c r="R58" s="96"/>
      <c r="S58" s="96"/>
      <c r="T58" s="96"/>
      <c r="U58" s="95"/>
    </row>
    <row r="59" spans="2:21" ht="34.5" customHeight="1">
      <c r="B59" s="94" t="s">
        <v>683</v>
      </c>
      <c r="C59" s="96"/>
      <c r="D59" s="96"/>
      <c r="E59" s="96"/>
      <c r="F59" s="96"/>
      <c r="G59" s="96"/>
      <c r="H59" s="96"/>
      <c r="I59" s="96"/>
      <c r="J59" s="96"/>
      <c r="K59" s="96"/>
      <c r="L59" s="96"/>
      <c r="M59" s="96"/>
      <c r="N59" s="96"/>
      <c r="O59" s="96"/>
      <c r="P59" s="96"/>
      <c r="Q59" s="96"/>
      <c r="R59" s="96"/>
      <c r="S59" s="96"/>
      <c r="T59" s="96"/>
      <c r="U59" s="95"/>
    </row>
    <row r="60" spans="2:21" ht="17.100000000000001" customHeight="1">
      <c r="B60" s="94" t="s">
        <v>684</v>
      </c>
      <c r="C60" s="96"/>
      <c r="D60" s="96"/>
      <c r="E60" s="96"/>
      <c r="F60" s="96"/>
      <c r="G60" s="96"/>
      <c r="H60" s="96"/>
      <c r="I60" s="96"/>
      <c r="J60" s="96"/>
      <c r="K60" s="96"/>
      <c r="L60" s="96"/>
      <c r="M60" s="96"/>
      <c r="N60" s="96"/>
      <c r="O60" s="96"/>
      <c r="P60" s="96"/>
      <c r="Q60" s="96"/>
      <c r="R60" s="96"/>
      <c r="S60" s="96"/>
      <c r="T60" s="96"/>
      <c r="U60" s="95"/>
    </row>
    <row r="61" spans="2:21" ht="44.45" customHeight="1">
      <c r="B61" s="94" t="s">
        <v>685</v>
      </c>
      <c r="C61" s="96"/>
      <c r="D61" s="96"/>
      <c r="E61" s="96"/>
      <c r="F61" s="96"/>
      <c r="G61" s="96"/>
      <c r="H61" s="96"/>
      <c r="I61" s="96"/>
      <c r="J61" s="96"/>
      <c r="K61" s="96"/>
      <c r="L61" s="96"/>
      <c r="M61" s="96"/>
      <c r="N61" s="96"/>
      <c r="O61" s="96"/>
      <c r="P61" s="96"/>
      <c r="Q61" s="96"/>
      <c r="R61" s="96"/>
      <c r="S61" s="96"/>
      <c r="T61" s="96"/>
      <c r="U61" s="95"/>
    </row>
    <row r="62" spans="2:21" ht="34.5" customHeight="1">
      <c r="B62" s="94" t="s">
        <v>686</v>
      </c>
      <c r="C62" s="96"/>
      <c r="D62" s="96"/>
      <c r="E62" s="96"/>
      <c r="F62" s="96"/>
      <c r="G62" s="96"/>
      <c r="H62" s="96"/>
      <c r="I62" s="96"/>
      <c r="J62" s="96"/>
      <c r="K62" s="96"/>
      <c r="L62" s="96"/>
      <c r="M62" s="96"/>
      <c r="N62" s="96"/>
      <c r="O62" s="96"/>
      <c r="P62" s="96"/>
      <c r="Q62" s="96"/>
      <c r="R62" s="96"/>
      <c r="S62" s="96"/>
      <c r="T62" s="96"/>
      <c r="U62" s="95"/>
    </row>
    <row r="63" spans="2:21" ht="45.2" customHeight="1">
      <c r="B63" s="94" t="s">
        <v>687</v>
      </c>
      <c r="C63" s="96"/>
      <c r="D63" s="96"/>
      <c r="E63" s="96"/>
      <c r="F63" s="96"/>
      <c r="G63" s="96"/>
      <c r="H63" s="96"/>
      <c r="I63" s="96"/>
      <c r="J63" s="96"/>
      <c r="K63" s="96"/>
      <c r="L63" s="96"/>
      <c r="M63" s="96"/>
      <c r="N63" s="96"/>
      <c r="O63" s="96"/>
      <c r="P63" s="96"/>
      <c r="Q63" s="96"/>
      <c r="R63" s="96"/>
      <c r="S63" s="96"/>
      <c r="T63" s="96"/>
      <c r="U63" s="95"/>
    </row>
    <row r="64" spans="2:21" ht="18.75" customHeight="1">
      <c r="B64" s="94" t="s">
        <v>688</v>
      </c>
      <c r="C64" s="96"/>
      <c r="D64" s="96"/>
      <c r="E64" s="96"/>
      <c r="F64" s="96"/>
      <c r="G64" s="96"/>
      <c r="H64" s="96"/>
      <c r="I64" s="96"/>
      <c r="J64" s="96"/>
      <c r="K64" s="96"/>
      <c r="L64" s="96"/>
      <c r="M64" s="96"/>
      <c r="N64" s="96"/>
      <c r="O64" s="96"/>
      <c r="P64" s="96"/>
      <c r="Q64" s="96"/>
      <c r="R64" s="96"/>
      <c r="S64" s="96"/>
      <c r="T64" s="96"/>
      <c r="U64" s="95"/>
    </row>
    <row r="65" spans="2:21" ht="20.100000000000001" customHeight="1">
      <c r="B65" s="94" t="s">
        <v>689</v>
      </c>
      <c r="C65" s="96"/>
      <c r="D65" s="96"/>
      <c r="E65" s="96"/>
      <c r="F65" s="96"/>
      <c r="G65" s="96"/>
      <c r="H65" s="96"/>
      <c r="I65" s="96"/>
      <c r="J65" s="96"/>
      <c r="K65" s="96"/>
      <c r="L65" s="96"/>
      <c r="M65" s="96"/>
      <c r="N65" s="96"/>
      <c r="O65" s="96"/>
      <c r="P65" s="96"/>
      <c r="Q65" s="96"/>
      <c r="R65" s="96"/>
      <c r="S65" s="96"/>
      <c r="T65" s="96"/>
      <c r="U65" s="95"/>
    </row>
    <row r="66" spans="2:21" ht="35.25" customHeight="1">
      <c r="B66" s="94" t="s">
        <v>690</v>
      </c>
      <c r="C66" s="96"/>
      <c r="D66" s="96"/>
      <c r="E66" s="96"/>
      <c r="F66" s="96"/>
      <c r="G66" s="96"/>
      <c r="H66" s="96"/>
      <c r="I66" s="96"/>
      <c r="J66" s="96"/>
      <c r="K66" s="96"/>
      <c r="L66" s="96"/>
      <c r="M66" s="96"/>
      <c r="N66" s="96"/>
      <c r="O66" s="96"/>
      <c r="P66" s="96"/>
      <c r="Q66" s="96"/>
      <c r="R66" s="96"/>
      <c r="S66" s="96"/>
      <c r="T66" s="96"/>
      <c r="U66" s="95"/>
    </row>
    <row r="67" spans="2:21" ht="34.5" customHeight="1">
      <c r="B67" s="94" t="s">
        <v>691</v>
      </c>
      <c r="C67" s="96"/>
      <c r="D67" s="96"/>
      <c r="E67" s="96"/>
      <c r="F67" s="96"/>
      <c r="G67" s="96"/>
      <c r="H67" s="96"/>
      <c r="I67" s="96"/>
      <c r="J67" s="96"/>
      <c r="K67" s="96"/>
      <c r="L67" s="96"/>
      <c r="M67" s="96"/>
      <c r="N67" s="96"/>
      <c r="O67" s="96"/>
      <c r="P67" s="96"/>
      <c r="Q67" s="96"/>
      <c r="R67" s="96"/>
      <c r="S67" s="96"/>
      <c r="T67" s="96"/>
      <c r="U67" s="95"/>
    </row>
    <row r="68" spans="2:21" ht="32.25" customHeight="1">
      <c r="B68" s="94" t="s">
        <v>692</v>
      </c>
      <c r="C68" s="96"/>
      <c r="D68" s="96"/>
      <c r="E68" s="96"/>
      <c r="F68" s="96"/>
      <c r="G68" s="96"/>
      <c r="H68" s="96"/>
      <c r="I68" s="96"/>
      <c r="J68" s="96"/>
      <c r="K68" s="96"/>
      <c r="L68" s="96"/>
      <c r="M68" s="96"/>
      <c r="N68" s="96"/>
      <c r="O68" s="96"/>
      <c r="P68" s="96"/>
      <c r="Q68" s="96"/>
      <c r="R68" s="96"/>
      <c r="S68" s="96"/>
      <c r="T68" s="96"/>
      <c r="U68" s="95"/>
    </row>
    <row r="69" spans="2:21" ht="44.85" customHeight="1">
      <c r="B69" s="94" t="s">
        <v>693</v>
      </c>
      <c r="C69" s="96"/>
      <c r="D69" s="96"/>
      <c r="E69" s="96"/>
      <c r="F69" s="96"/>
      <c r="G69" s="96"/>
      <c r="H69" s="96"/>
      <c r="I69" s="96"/>
      <c r="J69" s="96"/>
      <c r="K69" s="96"/>
      <c r="L69" s="96"/>
      <c r="M69" s="96"/>
      <c r="N69" s="96"/>
      <c r="O69" s="96"/>
      <c r="P69" s="96"/>
      <c r="Q69" s="96"/>
      <c r="R69" s="96"/>
      <c r="S69" s="96"/>
      <c r="T69" s="96"/>
      <c r="U69" s="95"/>
    </row>
    <row r="70" spans="2:21" ht="34.5" customHeight="1">
      <c r="B70" s="94" t="s">
        <v>694</v>
      </c>
      <c r="C70" s="96"/>
      <c r="D70" s="96"/>
      <c r="E70" s="96"/>
      <c r="F70" s="96"/>
      <c r="G70" s="96"/>
      <c r="H70" s="96"/>
      <c r="I70" s="96"/>
      <c r="J70" s="96"/>
      <c r="K70" s="96"/>
      <c r="L70" s="96"/>
      <c r="M70" s="96"/>
      <c r="N70" s="96"/>
      <c r="O70" s="96"/>
      <c r="P70" s="96"/>
      <c r="Q70" s="96"/>
      <c r="R70" s="96"/>
      <c r="S70" s="96"/>
      <c r="T70" s="96"/>
      <c r="U70" s="95"/>
    </row>
    <row r="71" spans="2:21" ht="38.85" customHeight="1">
      <c r="B71" s="94" t="s">
        <v>695</v>
      </c>
      <c r="C71" s="96"/>
      <c r="D71" s="96"/>
      <c r="E71" s="96"/>
      <c r="F71" s="96"/>
      <c r="G71" s="96"/>
      <c r="H71" s="96"/>
      <c r="I71" s="96"/>
      <c r="J71" s="96"/>
      <c r="K71" s="96"/>
      <c r="L71" s="96"/>
      <c r="M71" s="96"/>
      <c r="N71" s="96"/>
      <c r="O71" s="96"/>
      <c r="P71" s="96"/>
      <c r="Q71" s="96"/>
      <c r="R71" s="96"/>
      <c r="S71" s="96"/>
      <c r="T71" s="96"/>
      <c r="U71" s="95"/>
    </row>
    <row r="72" spans="2:21" ht="19.5" customHeight="1">
      <c r="B72" s="94" t="s">
        <v>696</v>
      </c>
      <c r="C72" s="96"/>
      <c r="D72" s="96"/>
      <c r="E72" s="96"/>
      <c r="F72" s="96"/>
      <c r="G72" s="96"/>
      <c r="H72" s="96"/>
      <c r="I72" s="96"/>
      <c r="J72" s="96"/>
      <c r="K72" s="96"/>
      <c r="L72" s="96"/>
      <c r="M72" s="96"/>
      <c r="N72" s="96"/>
      <c r="O72" s="96"/>
      <c r="P72" s="96"/>
      <c r="Q72" s="96"/>
      <c r="R72" s="96"/>
      <c r="S72" s="96"/>
      <c r="T72" s="96"/>
      <c r="U72" s="95"/>
    </row>
    <row r="73" spans="2:21" ht="34.700000000000003" customHeight="1">
      <c r="B73" s="94" t="s">
        <v>697</v>
      </c>
      <c r="C73" s="96"/>
      <c r="D73" s="96"/>
      <c r="E73" s="96"/>
      <c r="F73" s="96"/>
      <c r="G73" s="96"/>
      <c r="H73" s="96"/>
      <c r="I73" s="96"/>
      <c r="J73" s="96"/>
      <c r="K73" s="96"/>
      <c r="L73" s="96"/>
      <c r="M73" s="96"/>
      <c r="N73" s="96"/>
      <c r="O73" s="96"/>
      <c r="P73" s="96"/>
      <c r="Q73" s="96"/>
      <c r="R73" s="96"/>
      <c r="S73" s="96"/>
      <c r="T73" s="96"/>
      <c r="U73" s="95"/>
    </row>
    <row r="74" spans="2:21" ht="44.45" customHeight="1">
      <c r="B74" s="94" t="s">
        <v>698</v>
      </c>
      <c r="C74" s="96"/>
      <c r="D74" s="96"/>
      <c r="E74" s="96"/>
      <c r="F74" s="96"/>
      <c r="G74" s="96"/>
      <c r="H74" s="96"/>
      <c r="I74" s="96"/>
      <c r="J74" s="96"/>
      <c r="K74" s="96"/>
      <c r="L74" s="96"/>
      <c r="M74" s="96"/>
      <c r="N74" s="96"/>
      <c r="O74" s="96"/>
      <c r="P74" s="96"/>
      <c r="Q74" s="96"/>
      <c r="R74" s="96"/>
      <c r="S74" s="96"/>
      <c r="T74" s="96"/>
      <c r="U74" s="95"/>
    </row>
    <row r="75" spans="2:21" ht="38.450000000000003" customHeight="1">
      <c r="B75" s="94" t="s">
        <v>699</v>
      </c>
      <c r="C75" s="96"/>
      <c r="D75" s="96"/>
      <c r="E75" s="96"/>
      <c r="F75" s="96"/>
      <c r="G75" s="96"/>
      <c r="H75" s="96"/>
      <c r="I75" s="96"/>
      <c r="J75" s="96"/>
      <c r="K75" s="96"/>
      <c r="L75" s="96"/>
      <c r="M75" s="96"/>
      <c r="N75" s="96"/>
      <c r="O75" s="96"/>
      <c r="P75" s="96"/>
      <c r="Q75" s="96"/>
      <c r="R75" s="96"/>
      <c r="S75" s="96"/>
      <c r="T75" s="96"/>
      <c r="U75" s="95"/>
    </row>
    <row r="76" spans="2:21" ht="19.7" customHeight="1">
      <c r="B76" s="94" t="s">
        <v>700</v>
      </c>
      <c r="C76" s="96"/>
      <c r="D76" s="96"/>
      <c r="E76" s="96"/>
      <c r="F76" s="96"/>
      <c r="G76" s="96"/>
      <c r="H76" s="96"/>
      <c r="I76" s="96"/>
      <c r="J76" s="96"/>
      <c r="K76" s="96"/>
      <c r="L76" s="96"/>
      <c r="M76" s="96"/>
      <c r="N76" s="96"/>
      <c r="O76" s="96"/>
      <c r="P76" s="96"/>
      <c r="Q76" s="96"/>
      <c r="R76" s="96"/>
      <c r="S76" s="96"/>
      <c r="T76" s="96"/>
      <c r="U76" s="95"/>
    </row>
    <row r="77" spans="2:21" ht="16.350000000000001" customHeight="1" thickBot="1">
      <c r="B77" s="97" t="s">
        <v>701</v>
      </c>
      <c r="C77" s="99"/>
      <c r="D77" s="99"/>
      <c r="E77" s="99"/>
      <c r="F77" s="99"/>
      <c r="G77" s="99"/>
      <c r="H77" s="99"/>
      <c r="I77" s="99"/>
      <c r="J77" s="99"/>
      <c r="K77" s="99"/>
      <c r="L77" s="99"/>
      <c r="M77" s="99"/>
      <c r="N77" s="99"/>
      <c r="O77" s="99"/>
      <c r="P77" s="99"/>
      <c r="Q77" s="99"/>
      <c r="R77" s="99"/>
      <c r="S77" s="99"/>
      <c r="T77" s="99"/>
      <c r="U77" s="98"/>
    </row>
  </sheetData>
  <mergeCells count="144">
    <mergeCell ref="B72:U72"/>
    <mergeCell ref="B73:U73"/>
    <mergeCell ref="B74:U74"/>
    <mergeCell ref="B75:U75"/>
    <mergeCell ref="B76:U76"/>
    <mergeCell ref="B77:U77"/>
    <mergeCell ref="B66:U66"/>
    <mergeCell ref="B67:U67"/>
    <mergeCell ref="B68:U68"/>
    <mergeCell ref="B69:U69"/>
    <mergeCell ref="B70:U70"/>
    <mergeCell ref="B71:U71"/>
    <mergeCell ref="B60:U60"/>
    <mergeCell ref="B61:U61"/>
    <mergeCell ref="B62:U62"/>
    <mergeCell ref="B63:U63"/>
    <mergeCell ref="B64:U64"/>
    <mergeCell ref="B65:U65"/>
    <mergeCell ref="B54:U54"/>
    <mergeCell ref="B55:U55"/>
    <mergeCell ref="B56:U56"/>
    <mergeCell ref="B57:U57"/>
    <mergeCell ref="B58:U58"/>
    <mergeCell ref="B59:U59"/>
    <mergeCell ref="B48:U48"/>
    <mergeCell ref="B49:U49"/>
    <mergeCell ref="B50:U50"/>
    <mergeCell ref="B51:U51"/>
    <mergeCell ref="B52:U52"/>
    <mergeCell ref="B53:U53"/>
    <mergeCell ref="C40:H40"/>
    <mergeCell ref="I40:K40"/>
    <mergeCell ref="L40:O40"/>
    <mergeCell ref="B44:D44"/>
    <mergeCell ref="B45:D45"/>
    <mergeCell ref="B47:U47"/>
    <mergeCell ref="C38:H38"/>
    <mergeCell ref="I38:K38"/>
    <mergeCell ref="L38:O38"/>
    <mergeCell ref="C39:H39"/>
    <mergeCell ref="I39:K39"/>
    <mergeCell ref="L39:O39"/>
    <mergeCell ref="C36:H36"/>
    <mergeCell ref="I36:K36"/>
    <mergeCell ref="L36:O36"/>
    <mergeCell ref="C37:H37"/>
    <mergeCell ref="I37:K37"/>
    <mergeCell ref="L37:O37"/>
    <mergeCell ref="C34:H34"/>
    <mergeCell ref="I34:K34"/>
    <mergeCell ref="L34:O34"/>
    <mergeCell ref="C35:H35"/>
    <mergeCell ref="I35:K35"/>
    <mergeCell ref="L35:O35"/>
    <mergeCell ref="C32:H32"/>
    <mergeCell ref="I32:K32"/>
    <mergeCell ref="L32:O32"/>
    <mergeCell ref="C33:H33"/>
    <mergeCell ref="I33:K33"/>
    <mergeCell ref="L33:O33"/>
    <mergeCell ref="C30:H30"/>
    <mergeCell ref="I30:K30"/>
    <mergeCell ref="L30:O30"/>
    <mergeCell ref="C31:H31"/>
    <mergeCell ref="I31:K31"/>
    <mergeCell ref="L31:O31"/>
    <mergeCell ref="C28:H28"/>
    <mergeCell ref="I28:K28"/>
    <mergeCell ref="L28:O28"/>
    <mergeCell ref="C29:H29"/>
    <mergeCell ref="I29:K29"/>
    <mergeCell ref="L29:O29"/>
    <mergeCell ref="C26:H26"/>
    <mergeCell ref="I26:K26"/>
    <mergeCell ref="L26:O26"/>
    <mergeCell ref="C27:H27"/>
    <mergeCell ref="I27:K27"/>
    <mergeCell ref="L27:O27"/>
    <mergeCell ref="C24:H24"/>
    <mergeCell ref="I24:K24"/>
    <mergeCell ref="L24:O24"/>
    <mergeCell ref="C25:H25"/>
    <mergeCell ref="I25:K25"/>
    <mergeCell ref="L25:O25"/>
    <mergeCell ref="C22:H22"/>
    <mergeCell ref="I22:K22"/>
    <mergeCell ref="L22:O22"/>
    <mergeCell ref="C23:H23"/>
    <mergeCell ref="I23:K23"/>
    <mergeCell ref="L23:O23"/>
    <mergeCell ref="C20:H20"/>
    <mergeCell ref="I20:K20"/>
    <mergeCell ref="L20:O20"/>
    <mergeCell ref="C21:H21"/>
    <mergeCell ref="I21:K21"/>
    <mergeCell ref="L21:O21"/>
    <mergeCell ref="C18:H18"/>
    <mergeCell ref="I18:K18"/>
    <mergeCell ref="L18:O18"/>
    <mergeCell ref="C19:H19"/>
    <mergeCell ref="I19:K19"/>
    <mergeCell ref="L19:O19"/>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63" fitToHeight="10" orientation="landscape" r:id="rId1"/>
  <headerFooter>
    <oddFooter>&amp;R&amp;P de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61"/>
  <sheetViews>
    <sheetView view="pageBreakPreview" zoomScale="80" zoomScaleNormal="80" zoomScaleSheetLayoutView="80" workbookViewId="0">
      <selection activeCell="I8" sqref="I8:S8"/>
    </sheetView>
  </sheetViews>
  <sheetFormatPr baseColWidth="10" defaultColWidth="11.42578125" defaultRowHeight="12.75"/>
  <cols>
    <col min="1" max="1" width="4" style="1" customWidth="1"/>
    <col min="2" max="2" width="15.71093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 style="1" customWidth="1"/>
    <col min="11" max="11" width="10.85546875" style="1" customWidth="1"/>
    <col min="12" max="12" width="8.85546875" style="1" customWidth="1"/>
    <col min="13" max="13" width="7" style="1" customWidth="1"/>
    <col min="14" max="14" width="9.42578125" style="1" customWidth="1"/>
    <col min="15" max="15" width="12.7109375" style="1" customWidth="1"/>
    <col min="16" max="16" width="13.28515625" style="1" customWidth="1"/>
    <col min="17" max="17" width="13.85546875" style="1" customWidth="1"/>
    <col min="18" max="18" width="10.28515625" style="1" customWidth="1"/>
    <col min="19" max="19" width="14.85546875" style="1" customWidth="1"/>
    <col min="20" max="20" width="12.28515625" style="1" customWidth="1"/>
    <col min="21" max="21" width="11.85546875" style="1" customWidth="1"/>
    <col min="22" max="22" width="13.140625" style="1" customWidth="1"/>
    <col min="23" max="23" width="12.28515625" style="1" customWidth="1"/>
    <col min="24" max="24" width="9.7109375" style="1" customWidth="1"/>
    <col min="25" max="25" width="10" style="1" customWidth="1"/>
    <col min="26" max="26" width="11" style="1" customWidth="1"/>
    <col min="27" max="29" width="11.42578125" style="1"/>
    <col min="30" max="30" width="17.5703125" style="1" customWidth="1"/>
    <col min="31" max="16384" width="11.42578125" style="1"/>
  </cols>
  <sheetData>
    <row r="1" spans="1:34" s="2" customFormat="1" ht="48" customHeight="1">
      <c r="A1" s="3"/>
      <c r="B1" s="4" t="s">
        <v>0</v>
      </c>
      <c r="C1" s="4"/>
      <c r="D1" s="4"/>
      <c r="E1" s="4"/>
      <c r="F1" s="4"/>
      <c r="G1" s="4"/>
      <c r="H1" s="4"/>
      <c r="I1" s="4"/>
      <c r="J1" s="4"/>
      <c r="K1" s="4"/>
      <c r="L1" s="4"/>
      <c r="M1" s="3" t="s">
        <v>1</v>
      </c>
      <c r="N1" s="3"/>
      <c r="O1" s="3"/>
      <c r="P1" s="5"/>
      <c r="Q1" s="5"/>
      <c r="R1" s="5"/>
      <c r="Y1" s="6"/>
      <c r="Z1" s="6"/>
      <c r="AA1" s="7"/>
      <c r="AH1" s="8"/>
    </row>
    <row r="2" spans="1:34" ht="13.5" customHeight="1" thickBot="1"/>
    <row r="3" spans="1:34" ht="22.5" customHeight="1" thickTop="1" thickBot="1">
      <c r="B3" s="9" t="s">
        <v>2</v>
      </c>
      <c r="C3" s="10"/>
      <c r="D3" s="10"/>
      <c r="E3" s="10"/>
      <c r="F3" s="10"/>
      <c r="G3" s="10"/>
      <c r="H3" s="11"/>
      <c r="I3" s="11"/>
      <c r="J3" s="11"/>
      <c r="K3" s="11"/>
      <c r="L3" s="11"/>
      <c r="M3" s="11"/>
      <c r="N3" s="11"/>
      <c r="O3" s="11"/>
      <c r="P3" s="11"/>
      <c r="Q3" s="11"/>
      <c r="R3" s="11"/>
      <c r="S3" s="11"/>
      <c r="T3" s="11"/>
      <c r="U3" s="12"/>
    </row>
    <row r="4" spans="1:34" ht="51.75" customHeight="1" thickTop="1">
      <c r="B4" s="13" t="s">
        <v>3</v>
      </c>
      <c r="C4" s="14" t="s">
        <v>702</v>
      </c>
      <c r="D4" s="15" t="s">
        <v>703</v>
      </c>
      <c r="E4" s="15"/>
      <c r="F4" s="15"/>
      <c r="G4" s="15"/>
      <c r="H4" s="15"/>
      <c r="I4" s="16"/>
      <c r="J4" s="17" t="s">
        <v>6</v>
      </c>
      <c r="K4" s="18" t="s">
        <v>7</v>
      </c>
      <c r="L4" s="19" t="s">
        <v>8</v>
      </c>
      <c r="M4" s="19"/>
      <c r="N4" s="19"/>
      <c r="O4" s="19"/>
      <c r="P4" s="17" t="s">
        <v>9</v>
      </c>
      <c r="Q4" s="19" t="s">
        <v>704</v>
      </c>
      <c r="R4" s="19"/>
      <c r="S4" s="17" t="s">
        <v>11</v>
      </c>
      <c r="T4" s="19" t="s">
        <v>12</v>
      </c>
      <c r="U4" s="20"/>
    </row>
    <row r="5" spans="1:34" ht="15.75" customHeight="1">
      <c r="B5" s="21" t="s">
        <v>13</v>
      </c>
      <c r="C5" s="22"/>
      <c r="D5" s="22"/>
      <c r="E5" s="22"/>
      <c r="F5" s="22"/>
      <c r="G5" s="22"/>
      <c r="H5" s="22"/>
      <c r="I5" s="22"/>
      <c r="J5" s="22"/>
      <c r="K5" s="22"/>
      <c r="L5" s="22"/>
      <c r="M5" s="22"/>
      <c r="N5" s="22"/>
      <c r="O5" s="22"/>
      <c r="P5" s="22"/>
      <c r="Q5" s="22"/>
      <c r="R5" s="22"/>
      <c r="S5" s="22"/>
      <c r="T5" s="22"/>
      <c r="U5" s="23"/>
    </row>
    <row r="6" spans="1:34" ht="37.5" customHeight="1" thickBot="1">
      <c r="B6" s="24" t="s">
        <v>14</v>
      </c>
      <c r="C6" s="25" t="s">
        <v>15</v>
      </c>
      <c r="D6" s="25"/>
      <c r="E6" s="25"/>
      <c r="F6" s="25"/>
      <c r="G6" s="25"/>
      <c r="H6" s="26"/>
      <c r="I6" s="26"/>
      <c r="J6" s="26" t="s">
        <v>16</v>
      </c>
      <c r="K6" s="25" t="s">
        <v>17</v>
      </c>
      <c r="L6" s="25"/>
      <c r="M6" s="25"/>
      <c r="N6" s="27"/>
      <c r="O6" s="28" t="s">
        <v>18</v>
      </c>
      <c r="P6" s="25" t="s">
        <v>19</v>
      </c>
      <c r="Q6" s="25"/>
      <c r="R6" s="29"/>
      <c r="S6" s="28" t="s">
        <v>20</v>
      </c>
      <c r="T6" s="25" t="s">
        <v>292</v>
      </c>
      <c r="U6" s="30"/>
    </row>
    <row r="7" spans="1:34" ht="22.5" customHeight="1" thickTop="1" thickBot="1">
      <c r="B7" s="9" t="s">
        <v>22</v>
      </c>
      <c r="C7" s="10"/>
      <c r="D7" s="10"/>
      <c r="E7" s="10"/>
      <c r="F7" s="10"/>
      <c r="G7" s="10"/>
      <c r="H7" s="11"/>
      <c r="I7" s="11"/>
      <c r="J7" s="11"/>
      <c r="K7" s="11"/>
      <c r="L7" s="11"/>
      <c r="M7" s="11"/>
      <c r="N7" s="11"/>
      <c r="O7" s="11"/>
      <c r="P7" s="11"/>
      <c r="Q7" s="11"/>
      <c r="R7" s="11"/>
      <c r="S7" s="11"/>
      <c r="T7" s="11"/>
      <c r="U7" s="12"/>
    </row>
    <row r="8" spans="1:34" ht="16.5" customHeight="1" thickTop="1">
      <c r="B8" s="32" t="s">
        <v>23</v>
      </c>
      <c r="C8" s="35" t="s">
        <v>24</v>
      </c>
      <c r="D8" s="35"/>
      <c r="E8" s="35"/>
      <c r="F8" s="35"/>
      <c r="G8" s="35"/>
      <c r="H8" s="36"/>
      <c r="I8" s="41" t="s">
        <v>25</v>
      </c>
      <c r="J8" s="43"/>
      <c r="K8" s="43"/>
      <c r="L8" s="43"/>
      <c r="M8" s="43"/>
      <c r="N8" s="43"/>
      <c r="O8" s="43"/>
      <c r="P8" s="43"/>
      <c r="Q8" s="43"/>
      <c r="R8" s="43"/>
      <c r="S8" s="42"/>
      <c r="T8" s="45" t="s">
        <v>26</v>
      </c>
      <c r="U8" s="44"/>
    </row>
    <row r="9" spans="1:34" ht="19.5" customHeight="1">
      <c r="B9" s="34"/>
      <c r="C9" s="31"/>
      <c r="D9" s="31"/>
      <c r="E9" s="31"/>
      <c r="F9" s="31"/>
      <c r="G9" s="31"/>
      <c r="H9" s="39"/>
      <c r="I9" s="46" t="s">
        <v>27</v>
      </c>
      <c r="J9" s="47"/>
      <c r="K9" s="47"/>
      <c r="L9" s="47" t="s">
        <v>28</v>
      </c>
      <c r="M9" s="47"/>
      <c r="N9" s="47"/>
      <c r="O9" s="47"/>
      <c r="P9" s="47" t="s">
        <v>29</v>
      </c>
      <c r="Q9" s="47" t="s">
        <v>30</v>
      </c>
      <c r="R9" s="51" t="s">
        <v>31</v>
      </c>
      <c r="S9" s="50"/>
      <c r="T9" s="47" t="s">
        <v>32</v>
      </c>
      <c r="U9" s="52" t="s">
        <v>33</v>
      </c>
    </row>
    <row r="10" spans="1:34" ht="26.25" customHeight="1" thickBot="1">
      <c r="B10" s="33"/>
      <c r="C10" s="37"/>
      <c r="D10" s="37"/>
      <c r="E10" s="37"/>
      <c r="F10" s="37"/>
      <c r="G10" s="37"/>
      <c r="H10" s="38"/>
      <c r="I10" s="48"/>
      <c r="J10" s="49"/>
      <c r="K10" s="49"/>
      <c r="L10" s="49"/>
      <c r="M10" s="49"/>
      <c r="N10" s="49"/>
      <c r="O10" s="49"/>
      <c r="P10" s="49"/>
      <c r="Q10" s="49"/>
      <c r="R10" s="54" t="s">
        <v>34</v>
      </c>
      <c r="S10" s="55" t="s">
        <v>35</v>
      </c>
      <c r="T10" s="49"/>
      <c r="U10" s="53"/>
    </row>
    <row r="11" spans="1:34" ht="75" customHeight="1" thickTop="1">
      <c r="A11" s="56"/>
      <c r="B11" s="57" t="s">
        <v>36</v>
      </c>
      <c r="C11" s="58" t="s">
        <v>705</v>
      </c>
      <c r="D11" s="58"/>
      <c r="E11" s="58"/>
      <c r="F11" s="58"/>
      <c r="G11" s="58"/>
      <c r="H11" s="58"/>
      <c r="I11" s="58" t="s">
        <v>706</v>
      </c>
      <c r="J11" s="58"/>
      <c r="K11" s="58"/>
      <c r="L11" s="58" t="s">
        <v>707</v>
      </c>
      <c r="M11" s="58"/>
      <c r="N11" s="58"/>
      <c r="O11" s="58"/>
      <c r="P11" s="59" t="s">
        <v>40</v>
      </c>
      <c r="Q11" s="59" t="s">
        <v>41</v>
      </c>
      <c r="R11" s="59">
        <v>9.25</v>
      </c>
      <c r="S11" s="59">
        <v>9.25</v>
      </c>
      <c r="T11" s="59">
        <v>3.12</v>
      </c>
      <c r="U11" s="60">
        <f t="shared" ref="U11:U19" si="0">IF(ISERR(T11/S11*100),"N/A",T11/S11*100)</f>
        <v>33.729729729729726</v>
      </c>
    </row>
    <row r="12" spans="1:34" ht="75" customHeight="1">
      <c r="A12" s="56"/>
      <c r="B12" s="61" t="s">
        <v>42</v>
      </c>
      <c r="C12" s="62" t="s">
        <v>42</v>
      </c>
      <c r="D12" s="62"/>
      <c r="E12" s="62"/>
      <c r="F12" s="62"/>
      <c r="G12" s="62"/>
      <c r="H12" s="62"/>
      <c r="I12" s="62" t="s">
        <v>708</v>
      </c>
      <c r="J12" s="62"/>
      <c r="K12" s="62"/>
      <c r="L12" s="62" t="s">
        <v>709</v>
      </c>
      <c r="M12" s="62"/>
      <c r="N12" s="62"/>
      <c r="O12" s="62"/>
      <c r="P12" s="63" t="s">
        <v>297</v>
      </c>
      <c r="Q12" s="63" t="s">
        <v>41</v>
      </c>
      <c r="R12" s="63">
        <v>81.95</v>
      </c>
      <c r="S12" s="63">
        <v>81.95</v>
      </c>
      <c r="T12" s="63">
        <v>109.71</v>
      </c>
      <c r="U12" s="65">
        <f t="shared" si="0"/>
        <v>133.87431360585722</v>
      </c>
    </row>
    <row r="13" spans="1:34" ht="75" customHeight="1">
      <c r="A13" s="56"/>
      <c r="B13" s="61" t="s">
        <v>42</v>
      </c>
      <c r="C13" s="62" t="s">
        <v>42</v>
      </c>
      <c r="D13" s="62"/>
      <c r="E13" s="62"/>
      <c r="F13" s="62"/>
      <c r="G13" s="62"/>
      <c r="H13" s="62"/>
      <c r="I13" s="62" t="s">
        <v>710</v>
      </c>
      <c r="J13" s="62"/>
      <c r="K13" s="62"/>
      <c r="L13" s="62" t="s">
        <v>711</v>
      </c>
      <c r="M13" s="62"/>
      <c r="N13" s="62"/>
      <c r="O13" s="62"/>
      <c r="P13" s="63" t="s">
        <v>40</v>
      </c>
      <c r="Q13" s="63" t="s">
        <v>41</v>
      </c>
      <c r="R13" s="63">
        <v>42.87</v>
      </c>
      <c r="S13" s="63">
        <v>42.87</v>
      </c>
      <c r="T13" s="63">
        <v>53.61</v>
      </c>
      <c r="U13" s="65">
        <f t="shared" si="0"/>
        <v>125.05248425472359</v>
      </c>
    </row>
    <row r="14" spans="1:34" ht="75" customHeight="1" thickBot="1">
      <c r="A14" s="56"/>
      <c r="B14" s="61" t="s">
        <v>42</v>
      </c>
      <c r="C14" s="62" t="s">
        <v>42</v>
      </c>
      <c r="D14" s="62"/>
      <c r="E14" s="62"/>
      <c r="F14" s="62"/>
      <c r="G14" s="62"/>
      <c r="H14" s="62"/>
      <c r="I14" s="62" t="s">
        <v>1296</v>
      </c>
      <c r="J14" s="62"/>
      <c r="K14" s="62"/>
      <c r="L14" s="62" t="s">
        <v>712</v>
      </c>
      <c r="M14" s="62"/>
      <c r="N14" s="62"/>
      <c r="O14" s="62"/>
      <c r="P14" s="63" t="s">
        <v>40</v>
      </c>
      <c r="Q14" s="63" t="s">
        <v>106</v>
      </c>
      <c r="R14" s="64">
        <v>88</v>
      </c>
      <c r="S14" s="64" t="s">
        <v>45</v>
      </c>
      <c r="T14" s="64">
        <v>61.86</v>
      </c>
      <c r="U14" s="65" t="str">
        <f t="shared" si="0"/>
        <v>N/A</v>
      </c>
    </row>
    <row r="15" spans="1:34" ht="75" customHeight="1" thickTop="1">
      <c r="A15" s="56"/>
      <c r="B15" s="57" t="s">
        <v>46</v>
      </c>
      <c r="C15" s="58" t="s">
        <v>713</v>
      </c>
      <c r="D15" s="58"/>
      <c r="E15" s="58"/>
      <c r="F15" s="58"/>
      <c r="G15" s="58"/>
      <c r="H15" s="58"/>
      <c r="I15" s="58" t="s">
        <v>714</v>
      </c>
      <c r="J15" s="58"/>
      <c r="K15" s="58"/>
      <c r="L15" s="58" t="s">
        <v>715</v>
      </c>
      <c r="M15" s="58"/>
      <c r="N15" s="58"/>
      <c r="O15" s="58"/>
      <c r="P15" s="59" t="s">
        <v>40</v>
      </c>
      <c r="Q15" s="59" t="s">
        <v>41</v>
      </c>
      <c r="R15" s="59">
        <v>75.23</v>
      </c>
      <c r="S15" s="59">
        <v>75.23</v>
      </c>
      <c r="T15" s="59">
        <v>81.78</v>
      </c>
      <c r="U15" s="60">
        <f t="shared" si="0"/>
        <v>108.70663299215737</v>
      </c>
    </row>
    <row r="16" spans="1:34" ht="75" customHeight="1" thickBot="1">
      <c r="A16" s="56"/>
      <c r="B16" s="61" t="s">
        <v>42</v>
      </c>
      <c r="C16" s="62" t="s">
        <v>42</v>
      </c>
      <c r="D16" s="62"/>
      <c r="E16" s="62"/>
      <c r="F16" s="62"/>
      <c r="G16" s="62"/>
      <c r="H16" s="62"/>
      <c r="I16" s="62" t="s">
        <v>716</v>
      </c>
      <c r="J16" s="62"/>
      <c r="K16" s="62"/>
      <c r="L16" s="62" t="s">
        <v>717</v>
      </c>
      <c r="M16" s="62"/>
      <c r="N16" s="62"/>
      <c r="O16" s="62"/>
      <c r="P16" s="63" t="s">
        <v>40</v>
      </c>
      <c r="Q16" s="63" t="s">
        <v>41</v>
      </c>
      <c r="R16" s="63">
        <v>59.12</v>
      </c>
      <c r="S16" s="63">
        <v>59.12</v>
      </c>
      <c r="T16" s="63">
        <v>54.14</v>
      </c>
      <c r="U16" s="65">
        <f t="shared" si="0"/>
        <v>91.576454668470902</v>
      </c>
    </row>
    <row r="17" spans="1:21" ht="75" customHeight="1" thickTop="1">
      <c r="A17" s="56"/>
      <c r="B17" s="57" t="s">
        <v>51</v>
      </c>
      <c r="C17" s="58" t="s">
        <v>718</v>
      </c>
      <c r="D17" s="58"/>
      <c r="E17" s="58"/>
      <c r="F17" s="58"/>
      <c r="G17" s="58"/>
      <c r="H17" s="58"/>
      <c r="I17" s="58" t="s">
        <v>719</v>
      </c>
      <c r="J17" s="58"/>
      <c r="K17" s="58"/>
      <c r="L17" s="58" t="s">
        <v>720</v>
      </c>
      <c r="M17" s="58"/>
      <c r="N17" s="58"/>
      <c r="O17" s="58"/>
      <c r="P17" s="59" t="s">
        <v>40</v>
      </c>
      <c r="Q17" s="59" t="s">
        <v>93</v>
      </c>
      <c r="R17" s="59">
        <v>39.07</v>
      </c>
      <c r="S17" s="59">
        <v>39.07</v>
      </c>
      <c r="T17" s="59">
        <v>39.07</v>
      </c>
      <c r="U17" s="60">
        <f t="shared" si="0"/>
        <v>100</v>
      </c>
    </row>
    <row r="18" spans="1:21" ht="75" customHeight="1">
      <c r="A18" s="56"/>
      <c r="B18" s="61" t="s">
        <v>42</v>
      </c>
      <c r="C18" s="62" t="s">
        <v>42</v>
      </c>
      <c r="D18" s="62"/>
      <c r="E18" s="62"/>
      <c r="F18" s="62"/>
      <c r="G18" s="62"/>
      <c r="H18" s="62"/>
      <c r="I18" s="62" t="s">
        <v>721</v>
      </c>
      <c r="J18" s="62"/>
      <c r="K18" s="62"/>
      <c r="L18" s="62" t="s">
        <v>722</v>
      </c>
      <c r="M18" s="62"/>
      <c r="N18" s="62"/>
      <c r="O18" s="62"/>
      <c r="P18" s="63" t="s">
        <v>40</v>
      </c>
      <c r="Q18" s="63" t="s">
        <v>93</v>
      </c>
      <c r="R18" s="63">
        <v>37.78</v>
      </c>
      <c r="S18" s="63">
        <v>37.78</v>
      </c>
      <c r="T18" s="63">
        <v>31.36</v>
      </c>
      <c r="U18" s="65">
        <f t="shared" si="0"/>
        <v>83.006881948120693</v>
      </c>
    </row>
    <row r="19" spans="1:21" ht="75" customHeight="1">
      <c r="A19" s="56"/>
      <c r="B19" s="61" t="s">
        <v>42</v>
      </c>
      <c r="C19" s="62" t="s">
        <v>42</v>
      </c>
      <c r="D19" s="62"/>
      <c r="E19" s="62"/>
      <c r="F19" s="62"/>
      <c r="G19" s="62"/>
      <c r="H19" s="62"/>
      <c r="I19" s="62" t="s">
        <v>723</v>
      </c>
      <c r="J19" s="62"/>
      <c r="K19" s="62"/>
      <c r="L19" s="62" t="s">
        <v>724</v>
      </c>
      <c r="M19" s="62"/>
      <c r="N19" s="62"/>
      <c r="O19" s="62"/>
      <c r="P19" s="63" t="s">
        <v>40</v>
      </c>
      <c r="Q19" s="63" t="s">
        <v>93</v>
      </c>
      <c r="R19" s="63">
        <v>5.73</v>
      </c>
      <c r="S19" s="63">
        <v>5.73</v>
      </c>
      <c r="T19" s="63">
        <v>13.42</v>
      </c>
      <c r="U19" s="65">
        <f t="shared" si="0"/>
        <v>234.20593368237346</v>
      </c>
    </row>
    <row r="20" spans="1:21" ht="75" customHeight="1">
      <c r="A20" s="56"/>
      <c r="B20" s="61" t="s">
        <v>42</v>
      </c>
      <c r="C20" s="62" t="s">
        <v>42</v>
      </c>
      <c r="D20" s="62"/>
      <c r="E20" s="62"/>
      <c r="F20" s="62"/>
      <c r="G20" s="62"/>
      <c r="H20" s="62"/>
      <c r="I20" s="62" t="s">
        <v>725</v>
      </c>
      <c r="J20" s="62"/>
      <c r="K20" s="62"/>
      <c r="L20" s="62" t="s">
        <v>726</v>
      </c>
      <c r="M20" s="62"/>
      <c r="N20" s="62"/>
      <c r="O20" s="62"/>
      <c r="P20" s="63" t="s">
        <v>40</v>
      </c>
      <c r="Q20" s="63" t="s">
        <v>41</v>
      </c>
      <c r="R20" s="63">
        <v>31.98</v>
      </c>
      <c r="S20" s="63">
        <v>31.98</v>
      </c>
      <c r="T20" s="63">
        <v>14.8</v>
      </c>
      <c r="U20" s="65">
        <f>IF(ISERR((S20-T20)*100/S20+100),"N/A",(S20-T20)*100/S20+100)</f>
        <v>153.72107567229517</v>
      </c>
    </row>
    <row r="21" spans="1:21" ht="75" customHeight="1">
      <c r="A21" s="56"/>
      <c r="B21" s="61" t="s">
        <v>42</v>
      </c>
      <c r="C21" s="62" t="s">
        <v>42</v>
      </c>
      <c r="D21" s="62"/>
      <c r="E21" s="62"/>
      <c r="F21" s="62"/>
      <c r="G21" s="62"/>
      <c r="H21" s="62"/>
      <c r="I21" s="62" t="s">
        <v>727</v>
      </c>
      <c r="J21" s="62"/>
      <c r="K21" s="62"/>
      <c r="L21" s="62" t="s">
        <v>728</v>
      </c>
      <c r="M21" s="62"/>
      <c r="N21" s="62"/>
      <c r="O21" s="62"/>
      <c r="P21" s="63" t="s">
        <v>40</v>
      </c>
      <c r="Q21" s="63" t="s">
        <v>93</v>
      </c>
      <c r="R21" s="63">
        <v>1.3</v>
      </c>
      <c r="S21" s="63">
        <v>1.3</v>
      </c>
      <c r="T21" s="63">
        <v>0</v>
      </c>
      <c r="U21" s="65">
        <f t="shared" ref="U21:U32" si="1">IF(ISERR(T21/S21*100),"N/A",T21/S21*100)</f>
        <v>0</v>
      </c>
    </row>
    <row r="22" spans="1:21" ht="75" customHeight="1">
      <c r="A22" s="56"/>
      <c r="B22" s="61" t="s">
        <v>42</v>
      </c>
      <c r="C22" s="62" t="s">
        <v>729</v>
      </c>
      <c r="D22" s="62"/>
      <c r="E22" s="62"/>
      <c r="F22" s="62"/>
      <c r="G22" s="62"/>
      <c r="H22" s="62"/>
      <c r="I22" s="62" t="s">
        <v>730</v>
      </c>
      <c r="J22" s="62"/>
      <c r="K22" s="62"/>
      <c r="L22" s="62" t="s">
        <v>731</v>
      </c>
      <c r="M22" s="62"/>
      <c r="N22" s="62"/>
      <c r="O22" s="62"/>
      <c r="P22" s="63" t="s">
        <v>40</v>
      </c>
      <c r="Q22" s="63" t="s">
        <v>41</v>
      </c>
      <c r="R22" s="63">
        <v>59.33</v>
      </c>
      <c r="S22" s="63">
        <v>59.33</v>
      </c>
      <c r="T22" s="63">
        <v>74.67</v>
      </c>
      <c r="U22" s="65">
        <f t="shared" si="1"/>
        <v>125.85538513399629</v>
      </c>
    </row>
    <row r="23" spans="1:21" ht="75" customHeight="1" thickBot="1">
      <c r="A23" s="56"/>
      <c r="B23" s="61" t="s">
        <v>42</v>
      </c>
      <c r="C23" s="62" t="s">
        <v>42</v>
      </c>
      <c r="D23" s="62"/>
      <c r="E23" s="62"/>
      <c r="F23" s="62"/>
      <c r="G23" s="62"/>
      <c r="H23" s="62"/>
      <c r="I23" s="62" t="s">
        <v>732</v>
      </c>
      <c r="J23" s="62"/>
      <c r="K23" s="62"/>
      <c r="L23" s="62" t="s">
        <v>733</v>
      </c>
      <c r="M23" s="62"/>
      <c r="N23" s="62"/>
      <c r="O23" s="62"/>
      <c r="P23" s="63" t="s">
        <v>40</v>
      </c>
      <c r="Q23" s="63" t="s">
        <v>55</v>
      </c>
      <c r="R23" s="63">
        <v>82.71</v>
      </c>
      <c r="S23" s="63">
        <v>82.71</v>
      </c>
      <c r="T23" s="63">
        <v>82.86</v>
      </c>
      <c r="U23" s="65">
        <f t="shared" si="1"/>
        <v>100.18135654697136</v>
      </c>
    </row>
    <row r="24" spans="1:21" ht="75" customHeight="1" thickTop="1">
      <c r="A24" s="56"/>
      <c r="B24" s="57" t="s">
        <v>56</v>
      </c>
      <c r="C24" s="58" t="s">
        <v>734</v>
      </c>
      <c r="D24" s="58"/>
      <c r="E24" s="58"/>
      <c r="F24" s="58"/>
      <c r="G24" s="58"/>
      <c r="H24" s="58"/>
      <c r="I24" s="58" t="s">
        <v>735</v>
      </c>
      <c r="J24" s="58"/>
      <c r="K24" s="58"/>
      <c r="L24" s="58" t="s">
        <v>736</v>
      </c>
      <c r="M24" s="58"/>
      <c r="N24" s="58"/>
      <c r="O24" s="58"/>
      <c r="P24" s="59" t="s">
        <v>40</v>
      </c>
      <c r="Q24" s="59" t="s">
        <v>60</v>
      </c>
      <c r="R24" s="59">
        <v>96.97</v>
      </c>
      <c r="S24" s="59">
        <v>96.97</v>
      </c>
      <c r="T24" s="59">
        <v>100</v>
      </c>
      <c r="U24" s="60">
        <f t="shared" si="1"/>
        <v>103.12467773538208</v>
      </c>
    </row>
    <row r="25" spans="1:21" ht="75" customHeight="1">
      <c r="A25" s="56"/>
      <c r="B25" s="61" t="s">
        <v>42</v>
      </c>
      <c r="C25" s="62" t="s">
        <v>737</v>
      </c>
      <c r="D25" s="62"/>
      <c r="E25" s="62"/>
      <c r="F25" s="62"/>
      <c r="G25" s="62"/>
      <c r="H25" s="62"/>
      <c r="I25" s="62" t="s">
        <v>738</v>
      </c>
      <c r="J25" s="62"/>
      <c r="K25" s="62"/>
      <c r="L25" s="62" t="s">
        <v>739</v>
      </c>
      <c r="M25" s="62"/>
      <c r="N25" s="62"/>
      <c r="O25" s="62"/>
      <c r="P25" s="63" t="s">
        <v>40</v>
      </c>
      <c r="Q25" s="63" t="s">
        <v>60</v>
      </c>
      <c r="R25" s="63">
        <v>95.2</v>
      </c>
      <c r="S25" s="63">
        <v>95.2</v>
      </c>
      <c r="T25" s="63">
        <v>100</v>
      </c>
      <c r="U25" s="65">
        <f t="shared" si="1"/>
        <v>105.0420168067227</v>
      </c>
    </row>
    <row r="26" spans="1:21" ht="75" customHeight="1">
      <c r="A26" s="56"/>
      <c r="B26" s="61" t="s">
        <v>42</v>
      </c>
      <c r="C26" s="62" t="s">
        <v>740</v>
      </c>
      <c r="D26" s="62"/>
      <c r="E26" s="62"/>
      <c r="F26" s="62"/>
      <c r="G26" s="62"/>
      <c r="H26" s="62"/>
      <c r="I26" s="62" t="s">
        <v>741</v>
      </c>
      <c r="J26" s="62"/>
      <c r="K26" s="62"/>
      <c r="L26" s="62" t="s">
        <v>742</v>
      </c>
      <c r="M26" s="62"/>
      <c r="N26" s="62"/>
      <c r="O26" s="62"/>
      <c r="P26" s="63" t="s">
        <v>40</v>
      </c>
      <c r="Q26" s="63" t="s">
        <v>60</v>
      </c>
      <c r="R26" s="63">
        <v>49.67</v>
      </c>
      <c r="S26" s="63">
        <v>49.67</v>
      </c>
      <c r="T26" s="63">
        <v>45.47</v>
      </c>
      <c r="U26" s="65">
        <f t="shared" si="1"/>
        <v>91.544191664988915</v>
      </c>
    </row>
    <row r="27" spans="1:21" ht="75" customHeight="1">
      <c r="A27" s="56"/>
      <c r="B27" s="61" t="s">
        <v>42</v>
      </c>
      <c r="C27" s="62" t="s">
        <v>743</v>
      </c>
      <c r="D27" s="62"/>
      <c r="E27" s="62"/>
      <c r="F27" s="62"/>
      <c r="G27" s="62"/>
      <c r="H27" s="62"/>
      <c r="I27" s="62" t="s">
        <v>744</v>
      </c>
      <c r="J27" s="62"/>
      <c r="K27" s="62"/>
      <c r="L27" s="62" t="s">
        <v>745</v>
      </c>
      <c r="M27" s="62"/>
      <c r="N27" s="62"/>
      <c r="O27" s="62"/>
      <c r="P27" s="63" t="s">
        <v>40</v>
      </c>
      <c r="Q27" s="63" t="s">
        <v>60</v>
      </c>
      <c r="R27" s="63">
        <v>72.739999999999995</v>
      </c>
      <c r="S27" s="63">
        <v>72.739999999999995</v>
      </c>
      <c r="T27" s="63">
        <v>73.63</v>
      </c>
      <c r="U27" s="65">
        <f t="shared" si="1"/>
        <v>101.2235358812208</v>
      </c>
    </row>
    <row r="28" spans="1:21" ht="75" customHeight="1">
      <c r="A28" s="56"/>
      <c r="B28" s="61" t="s">
        <v>42</v>
      </c>
      <c r="C28" s="62" t="s">
        <v>746</v>
      </c>
      <c r="D28" s="62"/>
      <c r="E28" s="62"/>
      <c r="F28" s="62"/>
      <c r="G28" s="62"/>
      <c r="H28" s="62"/>
      <c r="I28" s="62" t="s">
        <v>747</v>
      </c>
      <c r="J28" s="62"/>
      <c r="K28" s="62"/>
      <c r="L28" s="62" t="s">
        <v>748</v>
      </c>
      <c r="M28" s="62"/>
      <c r="N28" s="62"/>
      <c r="O28" s="62"/>
      <c r="P28" s="63" t="s">
        <v>40</v>
      </c>
      <c r="Q28" s="63" t="s">
        <v>60</v>
      </c>
      <c r="R28" s="63">
        <v>87.04</v>
      </c>
      <c r="S28" s="63">
        <v>87.04</v>
      </c>
      <c r="T28" s="63">
        <v>87.04</v>
      </c>
      <c r="U28" s="65">
        <f t="shared" si="1"/>
        <v>100</v>
      </c>
    </row>
    <row r="29" spans="1:21" ht="75" customHeight="1">
      <c r="A29" s="56"/>
      <c r="B29" s="61" t="s">
        <v>42</v>
      </c>
      <c r="C29" s="62" t="s">
        <v>749</v>
      </c>
      <c r="D29" s="62"/>
      <c r="E29" s="62"/>
      <c r="F29" s="62"/>
      <c r="G29" s="62"/>
      <c r="H29" s="62"/>
      <c r="I29" s="62" t="s">
        <v>750</v>
      </c>
      <c r="J29" s="62"/>
      <c r="K29" s="62"/>
      <c r="L29" s="62" t="s">
        <v>751</v>
      </c>
      <c r="M29" s="62"/>
      <c r="N29" s="62"/>
      <c r="O29" s="62"/>
      <c r="P29" s="63" t="s">
        <v>40</v>
      </c>
      <c r="Q29" s="63" t="s">
        <v>60</v>
      </c>
      <c r="R29" s="63">
        <v>80</v>
      </c>
      <c r="S29" s="63">
        <v>80</v>
      </c>
      <c r="T29" s="63">
        <v>80</v>
      </c>
      <c r="U29" s="65">
        <f t="shared" si="1"/>
        <v>100</v>
      </c>
    </row>
    <row r="30" spans="1:21" ht="75" customHeight="1">
      <c r="A30" s="56"/>
      <c r="B30" s="61" t="s">
        <v>42</v>
      </c>
      <c r="C30" s="62" t="s">
        <v>752</v>
      </c>
      <c r="D30" s="62"/>
      <c r="E30" s="62"/>
      <c r="F30" s="62"/>
      <c r="G30" s="62"/>
      <c r="H30" s="62"/>
      <c r="I30" s="62" t="s">
        <v>753</v>
      </c>
      <c r="J30" s="62"/>
      <c r="K30" s="62"/>
      <c r="L30" s="62" t="s">
        <v>754</v>
      </c>
      <c r="M30" s="62"/>
      <c r="N30" s="62"/>
      <c r="O30" s="62"/>
      <c r="P30" s="63" t="s">
        <v>40</v>
      </c>
      <c r="Q30" s="63" t="s">
        <v>60</v>
      </c>
      <c r="R30" s="63">
        <v>47.94</v>
      </c>
      <c r="S30" s="63">
        <v>47.94</v>
      </c>
      <c r="T30" s="63">
        <v>47.82</v>
      </c>
      <c r="U30" s="65">
        <f t="shared" si="1"/>
        <v>99.749687108886107</v>
      </c>
    </row>
    <row r="31" spans="1:21" ht="75" customHeight="1">
      <c r="A31" s="56"/>
      <c r="B31" s="61" t="s">
        <v>42</v>
      </c>
      <c r="C31" s="62" t="s">
        <v>755</v>
      </c>
      <c r="D31" s="62"/>
      <c r="E31" s="62"/>
      <c r="F31" s="62"/>
      <c r="G31" s="62"/>
      <c r="H31" s="62"/>
      <c r="I31" s="62" t="s">
        <v>756</v>
      </c>
      <c r="J31" s="62"/>
      <c r="K31" s="62"/>
      <c r="L31" s="62" t="s">
        <v>757</v>
      </c>
      <c r="M31" s="62"/>
      <c r="N31" s="62"/>
      <c r="O31" s="62"/>
      <c r="P31" s="63" t="s">
        <v>40</v>
      </c>
      <c r="Q31" s="63" t="s">
        <v>60</v>
      </c>
      <c r="R31" s="63">
        <v>70.31</v>
      </c>
      <c r="S31" s="63">
        <v>70.31</v>
      </c>
      <c r="T31" s="63">
        <v>65.63</v>
      </c>
      <c r="U31" s="65">
        <f t="shared" si="1"/>
        <v>93.343763333807416</v>
      </c>
    </row>
    <row r="32" spans="1:21" ht="75" customHeight="1" thickBot="1">
      <c r="A32" s="56"/>
      <c r="B32" s="61" t="s">
        <v>42</v>
      </c>
      <c r="C32" s="62" t="s">
        <v>758</v>
      </c>
      <c r="D32" s="62"/>
      <c r="E32" s="62"/>
      <c r="F32" s="62"/>
      <c r="G32" s="62"/>
      <c r="H32" s="62"/>
      <c r="I32" s="62" t="s">
        <v>759</v>
      </c>
      <c r="J32" s="62"/>
      <c r="K32" s="62"/>
      <c r="L32" s="62" t="s">
        <v>760</v>
      </c>
      <c r="M32" s="62"/>
      <c r="N32" s="62"/>
      <c r="O32" s="62"/>
      <c r="P32" s="63" t="s">
        <v>40</v>
      </c>
      <c r="Q32" s="63" t="s">
        <v>60</v>
      </c>
      <c r="R32" s="63">
        <v>87.5</v>
      </c>
      <c r="S32" s="63">
        <v>87.5</v>
      </c>
      <c r="T32" s="63">
        <v>87.28</v>
      </c>
      <c r="U32" s="65">
        <f t="shared" si="1"/>
        <v>99.748571428571438</v>
      </c>
    </row>
    <row r="33" spans="2:22" ht="22.5" customHeight="1" thickTop="1" thickBot="1">
      <c r="B33" s="9" t="s">
        <v>61</v>
      </c>
      <c r="C33" s="10"/>
      <c r="D33" s="10"/>
      <c r="E33" s="10"/>
      <c r="F33" s="10"/>
      <c r="G33" s="10"/>
      <c r="H33" s="11"/>
      <c r="I33" s="11"/>
      <c r="J33" s="11"/>
      <c r="K33" s="11"/>
      <c r="L33" s="11"/>
      <c r="M33" s="11"/>
      <c r="N33" s="11"/>
      <c r="O33" s="11"/>
      <c r="P33" s="11"/>
      <c r="Q33" s="11"/>
      <c r="R33" s="11"/>
      <c r="S33" s="11"/>
      <c r="T33" s="11"/>
      <c r="U33" s="12"/>
      <c r="V33" s="66"/>
    </row>
    <row r="34" spans="2:22" ht="26.25" customHeight="1" thickTop="1">
      <c r="B34" s="67"/>
      <c r="C34" s="68"/>
      <c r="D34" s="68"/>
      <c r="E34" s="68"/>
      <c r="F34" s="68"/>
      <c r="G34" s="68"/>
      <c r="H34" s="69"/>
      <c r="I34" s="69"/>
      <c r="J34" s="69"/>
      <c r="K34" s="69"/>
      <c r="L34" s="69"/>
      <c r="M34" s="69"/>
      <c r="N34" s="69"/>
      <c r="O34" s="69"/>
      <c r="P34" s="70"/>
      <c r="Q34" s="71"/>
      <c r="R34" s="72" t="s">
        <v>62</v>
      </c>
      <c r="S34" s="40" t="s">
        <v>63</v>
      </c>
      <c r="T34" s="72" t="s">
        <v>64</v>
      </c>
      <c r="U34" s="40" t="s">
        <v>65</v>
      </c>
    </row>
    <row r="35" spans="2:22" ht="26.25" customHeight="1" thickBot="1">
      <c r="B35" s="73"/>
      <c r="C35" s="74"/>
      <c r="D35" s="74"/>
      <c r="E35" s="74"/>
      <c r="F35" s="74"/>
      <c r="G35" s="74"/>
      <c r="H35" s="75"/>
      <c r="I35" s="75"/>
      <c r="J35" s="75"/>
      <c r="K35" s="75"/>
      <c r="L35" s="75"/>
      <c r="M35" s="75"/>
      <c r="N35" s="75"/>
      <c r="O35" s="75"/>
      <c r="P35" s="76"/>
      <c r="Q35" s="77"/>
      <c r="R35" s="78" t="s">
        <v>66</v>
      </c>
      <c r="S35" s="77" t="s">
        <v>66</v>
      </c>
      <c r="T35" s="77" t="s">
        <v>66</v>
      </c>
      <c r="U35" s="77" t="s">
        <v>67</v>
      </c>
    </row>
    <row r="36" spans="2:22" ht="13.5" customHeight="1" thickBot="1">
      <c r="B36" s="79" t="s">
        <v>68</v>
      </c>
      <c r="C36" s="80"/>
      <c r="D36" s="80"/>
      <c r="E36" s="81"/>
      <c r="F36" s="81"/>
      <c r="G36" s="81"/>
      <c r="H36" s="82"/>
      <c r="I36" s="82"/>
      <c r="J36" s="82"/>
      <c r="K36" s="82"/>
      <c r="L36" s="82"/>
      <c r="M36" s="82"/>
      <c r="N36" s="82"/>
      <c r="O36" s="82"/>
      <c r="P36" s="83"/>
      <c r="Q36" s="83"/>
      <c r="R36" s="84">
        <f>9748.774399</f>
        <v>9748.7743989999999</v>
      </c>
      <c r="S36" s="84">
        <f>7102.103815</f>
        <v>7102.1038150000004</v>
      </c>
      <c r="T36" s="84">
        <f>4944.33330234</f>
        <v>4944.33330234</v>
      </c>
      <c r="U36" s="85">
        <f>+IF(ISERR(T36/S36*100),"N/A",T36/S36*100)</f>
        <v>69.617868608134387</v>
      </c>
    </row>
    <row r="37" spans="2:22" ht="13.5" customHeight="1" thickBot="1">
      <c r="B37" s="86" t="s">
        <v>69</v>
      </c>
      <c r="C37" s="87"/>
      <c r="D37" s="87"/>
      <c r="E37" s="88"/>
      <c r="F37" s="88"/>
      <c r="G37" s="88"/>
      <c r="H37" s="89"/>
      <c r="I37" s="89"/>
      <c r="J37" s="89"/>
      <c r="K37" s="89"/>
      <c r="L37" s="89"/>
      <c r="M37" s="89"/>
      <c r="N37" s="89"/>
      <c r="O37" s="89"/>
      <c r="P37" s="90"/>
      <c r="Q37" s="90"/>
      <c r="R37" s="84">
        <f>6544.95270531</f>
        <v>6544.9527053100001</v>
      </c>
      <c r="S37" s="84">
        <f>5763.67691042</f>
        <v>5763.6769104200002</v>
      </c>
      <c r="T37" s="84">
        <f>4944.33330234</f>
        <v>4944.33330234</v>
      </c>
      <c r="U37" s="85">
        <f>+IF(ISERR(T37/S37*100),"N/A",T37/S37*100)</f>
        <v>85.784359171855556</v>
      </c>
    </row>
    <row r="38" spans="2:22" ht="14.85" customHeight="1" thickTop="1" thickBot="1">
      <c r="B38" s="9" t="s">
        <v>70</v>
      </c>
      <c r="C38" s="10"/>
      <c r="D38" s="10"/>
      <c r="E38" s="10"/>
      <c r="F38" s="10"/>
      <c r="G38" s="10"/>
      <c r="H38" s="11"/>
      <c r="I38" s="11"/>
      <c r="J38" s="11"/>
      <c r="K38" s="11"/>
      <c r="L38" s="11"/>
      <c r="M38" s="11"/>
      <c r="N38" s="11"/>
      <c r="O38" s="11"/>
      <c r="P38" s="11"/>
      <c r="Q38" s="11"/>
      <c r="R38" s="11"/>
      <c r="S38" s="11"/>
      <c r="T38" s="11"/>
      <c r="U38" s="12"/>
    </row>
    <row r="39" spans="2:22" ht="44.25" customHeight="1" thickTop="1">
      <c r="B39" s="91" t="s">
        <v>71</v>
      </c>
      <c r="C39" s="93"/>
      <c r="D39" s="93"/>
      <c r="E39" s="93"/>
      <c r="F39" s="93"/>
      <c r="G39" s="93"/>
      <c r="H39" s="93"/>
      <c r="I39" s="93"/>
      <c r="J39" s="93"/>
      <c r="K39" s="93"/>
      <c r="L39" s="93"/>
      <c r="M39" s="93"/>
      <c r="N39" s="93"/>
      <c r="O39" s="93"/>
      <c r="P39" s="93"/>
      <c r="Q39" s="93"/>
      <c r="R39" s="93"/>
      <c r="S39" s="93"/>
      <c r="T39" s="93"/>
      <c r="U39" s="92"/>
    </row>
    <row r="40" spans="2:22" ht="48" customHeight="1">
      <c r="B40" s="94" t="s">
        <v>761</v>
      </c>
      <c r="C40" s="96"/>
      <c r="D40" s="96"/>
      <c r="E40" s="96"/>
      <c r="F40" s="96"/>
      <c r="G40" s="96"/>
      <c r="H40" s="96"/>
      <c r="I40" s="96"/>
      <c r="J40" s="96"/>
      <c r="K40" s="96"/>
      <c r="L40" s="96"/>
      <c r="M40" s="96"/>
      <c r="N40" s="96"/>
      <c r="O40" s="96"/>
      <c r="P40" s="96"/>
      <c r="Q40" s="96"/>
      <c r="R40" s="96"/>
      <c r="S40" s="96"/>
      <c r="T40" s="96"/>
      <c r="U40" s="95"/>
    </row>
    <row r="41" spans="2:22" ht="50.45" customHeight="1">
      <c r="B41" s="94" t="s">
        <v>762</v>
      </c>
      <c r="C41" s="96"/>
      <c r="D41" s="96"/>
      <c r="E41" s="96"/>
      <c r="F41" s="96"/>
      <c r="G41" s="96"/>
      <c r="H41" s="96"/>
      <c r="I41" s="96"/>
      <c r="J41" s="96"/>
      <c r="K41" s="96"/>
      <c r="L41" s="96"/>
      <c r="M41" s="96"/>
      <c r="N41" s="96"/>
      <c r="O41" s="96"/>
      <c r="P41" s="96"/>
      <c r="Q41" s="96"/>
      <c r="R41" s="96"/>
      <c r="S41" s="96"/>
      <c r="T41" s="96"/>
      <c r="U41" s="95"/>
    </row>
    <row r="42" spans="2:22" ht="50.1" customHeight="1">
      <c r="B42" s="94" t="s">
        <v>763</v>
      </c>
      <c r="C42" s="96"/>
      <c r="D42" s="96"/>
      <c r="E42" s="96"/>
      <c r="F42" s="96"/>
      <c r="G42" s="96"/>
      <c r="H42" s="96"/>
      <c r="I42" s="96"/>
      <c r="J42" s="96"/>
      <c r="K42" s="96"/>
      <c r="L42" s="96"/>
      <c r="M42" s="96"/>
      <c r="N42" s="96"/>
      <c r="O42" s="96"/>
      <c r="P42" s="96"/>
      <c r="Q42" s="96"/>
      <c r="R42" s="96"/>
      <c r="S42" s="96"/>
      <c r="T42" s="96"/>
      <c r="U42" s="95"/>
    </row>
    <row r="43" spans="2:22" ht="34.5" customHeight="1">
      <c r="B43" s="94" t="s">
        <v>764</v>
      </c>
      <c r="C43" s="96"/>
      <c r="D43" s="96"/>
      <c r="E43" s="96"/>
      <c r="F43" s="96"/>
      <c r="G43" s="96"/>
      <c r="H43" s="96"/>
      <c r="I43" s="96"/>
      <c r="J43" s="96"/>
      <c r="K43" s="96"/>
      <c r="L43" s="96"/>
      <c r="M43" s="96"/>
      <c r="N43" s="96"/>
      <c r="O43" s="96"/>
      <c r="P43" s="96"/>
      <c r="Q43" s="96"/>
      <c r="R43" s="96"/>
      <c r="S43" s="96"/>
      <c r="T43" s="96"/>
      <c r="U43" s="95"/>
    </row>
    <row r="44" spans="2:22" ht="54.2" customHeight="1">
      <c r="B44" s="94" t="s">
        <v>765</v>
      </c>
      <c r="C44" s="96"/>
      <c r="D44" s="96"/>
      <c r="E44" s="96"/>
      <c r="F44" s="96"/>
      <c r="G44" s="96"/>
      <c r="H44" s="96"/>
      <c r="I44" s="96"/>
      <c r="J44" s="96"/>
      <c r="K44" s="96"/>
      <c r="L44" s="96"/>
      <c r="M44" s="96"/>
      <c r="N44" s="96"/>
      <c r="O44" s="96"/>
      <c r="P44" s="96"/>
      <c r="Q44" s="96"/>
      <c r="R44" s="96"/>
      <c r="S44" s="96"/>
      <c r="T44" s="96"/>
      <c r="U44" s="95"/>
    </row>
    <row r="45" spans="2:22" ht="77.45" customHeight="1">
      <c r="B45" s="94" t="s">
        <v>766</v>
      </c>
      <c r="C45" s="96"/>
      <c r="D45" s="96"/>
      <c r="E45" s="96"/>
      <c r="F45" s="96"/>
      <c r="G45" s="96"/>
      <c r="H45" s="96"/>
      <c r="I45" s="96"/>
      <c r="J45" s="96"/>
      <c r="K45" s="96"/>
      <c r="L45" s="96"/>
      <c r="M45" s="96"/>
      <c r="N45" s="96"/>
      <c r="O45" s="96"/>
      <c r="P45" s="96"/>
      <c r="Q45" s="96"/>
      <c r="R45" s="96"/>
      <c r="S45" s="96"/>
      <c r="T45" s="96"/>
      <c r="U45" s="95"/>
    </row>
    <row r="46" spans="2:22" ht="30.6" customHeight="1">
      <c r="B46" s="94" t="s">
        <v>767</v>
      </c>
      <c r="C46" s="96"/>
      <c r="D46" s="96"/>
      <c r="E46" s="96"/>
      <c r="F46" s="96"/>
      <c r="G46" s="96"/>
      <c r="H46" s="96"/>
      <c r="I46" s="96"/>
      <c r="J46" s="96"/>
      <c r="K46" s="96"/>
      <c r="L46" s="96"/>
      <c r="M46" s="96"/>
      <c r="N46" s="96"/>
      <c r="O46" s="96"/>
      <c r="P46" s="96"/>
      <c r="Q46" s="96"/>
      <c r="R46" s="96"/>
      <c r="S46" s="96"/>
      <c r="T46" s="96"/>
      <c r="U46" s="95"/>
    </row>
    <row r="47" spans="2:22" ht="38.25" customHeight="1">
      <c r="B47" s="94" t="s">
        <v>768</v>
      </c>
      <c r="C47" s="96"/>
      <c r="D47" s="96"/>
      <c r="E47" s="96"/>
      <c r="F47" s="96"/>
      <c r="G47" s="96"/>
      <c r="H47" s="96"/>
      <c r="I47" s="96"/>
      <c r="J47" s="96"/>
      <c r="K47" s="96"/>
      <c r="L47" s="96"/>
      <c r="M47" s="96"/>
      <c r="N47" s="96"/>
      <c r="O47" s="96"/>
      <c r="P47" s="96"/>
      <c r="Q47" s="96"/>
      <c r="R47" s="96"/>
      <c r="S47" s="96"/>
      <c r="T47" s="96"/>
      <c r="U47" s="95"/>
    </row>
    <row r="48" spans="2:22" ht="57.2" customHeight="1">
      <c r="B48" s="94" t="s">
        <v>769</v>
      </c>
      <c r="C48" s="96"/>
      <c r="D48" s="96"/>
      <c r="E48" s="96"/>
      <c r="F48" s="96"/>
      <c r="G48" s="96"/>
      <c r="H48" s="96"/>
      <c r="I48" s="96"/>
      <c r="J48" s="96"/>
      <c r="K48" s="96"/>
      <c r="L48" s="96"/>
      <c r="M48" s="96"/>
      <c r="N48" s="96"/>
      <c r="O48" s="96"/>
      <c r="P48" s="96"/>
      <c r="Q48" s="96"/>
      <c r="R48" s="96"/>
      <c r="S48" s="96"/>
      <c r="T48" s="96"/>
      <c r="U48" s="95"/>
    </row>
    <row r="49" spans="2:21" ht="61.5" customHeight="1">
      <c r="B49" s="94" t="s">
        <v>770</v>
      </c>
      <c r="C49" s="96"/>
      <c r="D49" s="96"/>
      <c r="E49" s="96"/>
      <c r="F49" s="96"/>
      <c r="G49" s="96"/>
      <c r="H49" s="96"/>
      <c r="I49" s="96"/>
      <c r="J49" s="96"/>
      <c r="K49" s="96"/>
      <c r="L49" s="96"/>
      <c r="M49" s="96"/>
      <c r="N49" s="96"/>
      <c r="O49" s="96"/>
      <c r="P49" s="96"/>
      <c r="Q49" s="96"/>
      <c r="R49" s="96"/>
      <c r="S49" s="96"/>
      <c r="T49" s="96"/>
      <c r="U49" s="95"/>
    </row>
    <row r="50" spans="2:21" ht="60.2" customHeight="1">
      <c r="B50" s="94" t="s">
        <v>771</v>
      </c>
      <c r="C50" s="96"/>
      <c r="D50" s="96"/>
      <c r="E50" s="96"/>
      <c r="F50" s="96"/>
      <c r="G50" s="96"/>
      <c r="H50" s="96"/>
      <c r="I50" s="96"/>
      <c r="J50" s="96"/>
      <c r="K50" s="96"/>
      <c r="L50" s="96"/>
      <c r="M50" s="96"/>
      <c r="N50" s="96"/>
      <c r="O50" s="96"/>
      <c r="P50" s="96"/>
      <c r="Q50" s="96"/>
      <c r="R50" s="96"/>
      <c r="S50" s="96"/>
      <c r="T50" s="96"/>
      <c r="U50" s="95"/>
    </row>
    <row r="51" spans="2:21" ht="40.700000000000003" customHeight="1">
      <c r="B51" s="94" t="s">
        <v>772</v>
      </c>
      <c r="C51" s="96"/>
      <c r="D51" s="96"/>
      <c r="E51" s="96"/>
      <c r="F51" s="96"/>
      <c r="G51" s="96"/>
      <c r="H51" s="96"/>
      <c r="I51" s="96"/>
      <c r="J51" s="96"/>
      <c r="K51" s="96"/>
      <c r="L51" s="96"/>
      <c r="M51" s="96"/>
      <c r="N51" s="96"/>
      <c r="O51" s="96"/>
      <c r="P51" s="96"/>
      <c r="Q51" s="96"/>
      <c r="R51" s="96"/>
      <c r="S51" s="96"/>
      <c r="T51" s="96"/>
      <c r="U51" s="95"/>
    </row>
    <row r="52" spans="2:21" ht="31.7" customHeight="1">
      <c r="B52" s="94" t="s">
        <v>773</v>
      </c>
      <c r="C52" s="96"/>
      <c r="D52" s="96"/>
      <c r="E52" s="96"/>
      <c r="F52" s="96"/>
      <c r="G52" s="96"/>
      <c r="H52" s="96"/>
      <c r="I52" s="96"/>
      <c r="J52" s="96"/>
      <c r="K52" s="96"/>
      <c r="L52" s="96"/>
      <c r="M52" s="96"/>
      <c r="N52" s="96"/>
      <c r="O52" s="96"/>
      <c r="P52" s="96"/>
      <c r="Q52" s="96"/>
      <c r="R52" s="96"/>
      <c r="S52" s="96"/>
      <c r="T52" s="96"/>
      <c r="U52" s="95"/>
    </row>
    <row r="53" spans="2:21" ht="52.35" customHeight="1">
      <c r="B53" s="94" t="s">
        <v>774</v>
      </c>
      <c r="C53" s="96"/>
      <c r="D53" s="96"/>
      <c r="E53" s="96"/>
      <c r="F53" s="96"/>
      <c r="G53" s="96"/>
      <c r="H53" s="96"/>
      <c r="I53" s="96"/>
      <c r="J53" s="96"/>
      <c r="K53" s="96"/>
      <c r="L53" s="96"/>
      <c r="M53" s="96"/>
      <c r="N53" s="96"/>
      <c r="O53" s="96"/>
      <c r="P53" s="96"/>
      <c r="Q53" s="96"/>
      <c r="R53" s="96"/>
      <c r="S53" s="96"/>
      <c r="T53" s="96"/>
      <c r="U53" s="95"/>
    </row>
    <row r="54" spans="2:21" ht="57" customHeight="1">
      <c r="B54" s="94" t="s">
        <v>775</v>
      </c>
      <c r="C54" s="96"/>
      <c r="D54" s="96"/>
      <c r="E54" s="96"/>
      <c r="F54" s="96"/>
      <c r="G54" s="96"/>
      <c r="H54" s="96"/>
      <c r="I54" s="96"/>
      <c r="J54" s="96"/>
      <c r="K54" s="96"/>
      <c r="L54" s="96"/>
      <c r="M54" s="96"/>
      <c r="N54" s="96"/>
      <c r="O54" s="96"/>
      <c r="P54" s="96"/>
      <c r="Q54" s="96"/>
      <c r="R54" s="96"/>
      <c r="S54" s="96"/>
      <c r="T54" s="96"/>
      <c r="U54" s="95"/>
    </row>
    <row r="55" spans="2:21" ht="48" customHeight="1">
      <c r="B55" s="94" t="s">
        <v>776</v>
      </c>
      <c r="C55" s="96"/>
      <c r="D55" s="96"/>
      <c r="E55" s="96"/>
      <c r="F55" s="96"/>
      <c r="G55" s="96"/>
      <c r="H55" s="96"/>
      <c r="I55" s="96"/>
      <c r="J55" s="96"/>
      <c r="K55" s="96"/>
      <c r="L55" s="96"/>
      <c r="M55" s="96"/>
      <c r="N55" s="96"/>
      <c r="O55" s="96"/>
      <c r="P55" s="96"/>
      <c r="Q55" s="96"/>
      <c r="R55" s="96"/>
      <c r="S55" s="96"/>
      <c r="T55" s="96"/>
      <c r="U55" s="95"/>
    </row>
    <row r="56" spans="2:21" ht="51.6" customHeight="1">
      <c r="B56" s="94" t="s">
        <v>777</v>
      </c>
      <c r="C56" s="96"/>
      <c r="D56" s="96"/>
      <c r="E56" s="96"/>
      <c r="F56" s="96"/>
      <c r="G56" s="96"/>
      <c r="H56" s="96"/>
      <c r="I56" s="96"/>
      <c r="J56" s="96"/>
      <c r="K56" s="96"/>
      <c r="L56" s="96"/>
      <c r="M56" s="96"/>
      <c r="N56" s="96"/>
      <c r="O56" s="96"/>
      <c r="P56" s="96"/>
      <c r="Q56" s="96"/>
      <c r="R56" s="96"/>
      <c r="S56" s="96"/>
      <c r="T56" s="96"/>
      <c r="U56" s="95"/>
    </row>
    <row r="57" spans="2:21" ht="45.95" customHeight="1">
      <c r="B57" s="94" t="s">
        <v>778</v>
      </c>
      <c r="C57" s="96"/>
      <c r="D57" s="96"/>
      <c r="E57" s="96"/>
      <c r="F57" s="96"/>
      <c r="G57" s="96"/>
      <c r="H57" s="96"/>
      <c r="I57" s="96"/>
      <c r="J57" s="96"/>
      <c r="K57" s="96"/>
      <c r="L57" s="96"/>
      <c r="M57" s="96"/>
      <c r="N57" s="96"/>
      <c r="O57" s="96"/>
      <c r="P57" s="96"/>
      <c r="Q57" s="96"/>
      <c r="R57" s="96"/>
      <c r="S57" s="96"/>
      <c r="T57" s="96"/>
      <c r="U57" s="95"/>
    </row>
    <row r="58" spans="2:21" ht="23.85" customHeight="1">
      <c r="B58" s="94" t="s">
        <v>779</v>
      </c>
      <c r="C58" s="96"/>
      <c r="D58" s="96"/>
      <c r="E58" s="96"/>
      <c r="F58" s="96"/>
      <c r="G58" s="96"/>
      <c r="H58" s="96"/>
      <c r="I58" s="96"/>
      <c r="J58" s="96"/>
      <c r="K58" s="96"/>
      <c r="L58" s="96"/>
      <c r="M58" s="96"/>
      <c r="N58" s="96"/>
      <c r="O58" s="96"/>
      <c r="P58" s="96"/>
      <c r="Q58" s="96"/>
      <c r="R58" s="96"/>
      <c r="S58" s="96"/>
      <c r="T58" s="96"/>
      <c r="U58" s="95"/>
    </row>
    <row r="59" spans="2:21" ht="45.95" customHeight="1">
      <c r="B59" s="94" t="s">
        <v>780</v>
      </c>
      <c r="C59" s="96"/>
      <c r="D59" s="96"/>
      <c r="E59" s="96"/>
      <c r="F59" s="96"/>
      <c r="G59" s="96"/>
      <c r="H59" s="96"/>
      <c r="I59" s="96"/>
      <c r="J59" s="96"/>
      <c r="K59" s="96"/>
      <c r="L59" s="96"/>
      <c r="M59" s="96"/>
      <c r="N59" s="96"/>
      <c r="O59" s="96"/>
      <c r="P59" s="96"/>
      <c r="Q59" s="96"/>
      <c r="R59" s="96"/>
      <c r="S59" s="96"/>
      <c r="T59" s="96"/>
      <c r="U59" s="95"/>
    </row>
    <row r="60" spans="2:21" ht="33.75" customHeight="1">
      <c r="B60" s="94" t="s">
        <v>781</v>
      </c>
      <c r="C60" s="96"/>
      <c r="D60" s="96"/>
      <c r="E60" s="96"/>
      <c r="F60" s="96"/>
      <c r="G60" s="96"/>
      <c r="H60" s="96"/>
      <c r="I60" s="96"/>
      <c r="J60" s="96"/>
      <c r="K60" s="96"/>
      <c r="L60" s="96"/>
      <c r="M60" s="96"/>
      <c r="N60" s="96"/>
      <c r="O60" s="96"/>
      <c r="P60" s="96"/>
      <c r="Q60" s="96"/>
      <c r="R60" s="96"/>
      <c r="S60" s="96"/>
      <c r="T60" s="96"/>
      <c r="U60" s="95"/>
    </row>
    <row r="61" spans="2:21" ht="42.95" customHeight="1" thickBot="1">
      <c r="B61" s="97" t="s">
        <v>782</v>
      </c>
      <c r="C61" s="99"/>
      <c r="D61" s="99"/>
      <c r="E61" s="99"/>
      <c r="F61" s="99"/>
      <c r="G61" s="99"/>
      <c r="H61" s="99"/>
      <c r="I61" s="99"/>
      <c r="J61" s="99"/>
      <c r="K61" s="99"/>
      <c r="L61" s="99"/>
      <c r="M61" s="99"/>
      <c r="N61" s="99"/>
      <c r="O61" s="99"/>
      <c r="P61" s="99"/>
      <c r="Q61" s="99"/>
      <c r="R61" s="99"/>
      <c r="S61" s="99"/>
      <c r="T61" s="99"/>
      <c r="U61" s="98"/>
    </row>
  </sheetData>
  <mergeCells count="112">
    <mergeCell ref="B58:U58"/>
    <mergeCell ref="B59:U59"/>
    <mergeCell ref="B60:U60"/>
    <mergeCell ref="B61:U61"/>
    <mergeCell ref="B52:U52"/>
    <mergeCell ref="B53:U53"/>
    <mergeCell ref="B54:U54"/>
    <mergeCell ref="B55:U55"/>
    <mergeCell ref="B56:U56"/>
    <mergeCell ref="B57:U57"/>
    <mergeCell ref="B46:U46"/>
    <mergeCell ref="B47:U47"/>
    <mergeCell ref="B48:U48"/>
    <mergeCell ref="B49:U49"/>
    <mergeCell ref="B50:U50"/>
    <mergeCell ref="B51:U51"/>
    <mergeCell ref="B40:U40"/>
    <mergeCell ref="B41:U41"/>
    <mergeCell ref="B42:U42"/>
    <mergeCell ref="B43:U43"/>
    <mergeCell ref="B44:U44"/>
    <mergeCell ref="B45:U45"/>
    <mergeCell ref="C32:H32"/>
    <mergeCell ref="I32:K32"/>
    <mergeCell ref="L32:O32"/>
    <mergeCell ref="B36:D36"/>
    <mergeCell ref="B37:D37"/>
    <mergeCell ref="B39:U39"/>
    <mergeCell ref="C30:H30"/>
    <mergeCell ref="I30:K30"/>
    <mergeCell ref="L30:O30"/>
    <mergeCell ref="C31:H31"/>
    <mergeCell ref="I31:K31"/>
    <mergeCell ref="L31:O31"/>
    <mergeCell ref="C28:H28"/>
    <mergeCell ref="I28:K28"/>
    <mergeCell ref="L28:O28"/>
    <mergeCell ref="C29:H29"/>
    <mergeCell ref="I29:K29"/>
    <mergeCell ref="L29:O29"/>
    <mergeCell ref="C26:H26"/>
    <mergeCell ref="I26:K26"/>
    <mergeCell ref="L26:O26"/>
    <mergeCell ref="C27:H27"/>
    <mergeCell ref="I27:K27"/>
    <mergeCell ref="L27:O27"/>
    <mergeCell ref="C24:H24"/>
    <mergeCell ref="I24:K24"/>
    <mergeCell ref="L24:O24"/>
    <mergeCell ref="C25:H25"/>
    <mergeCell ref="I25:K25"/>
    <mergeCell ref="L25:O25"/>
    <mergeCell ref="C22:H22"/>
    <mergeCell ref="I22:K22"/>
    <mergeCell ref="L22:O22"/>
    <mergeCell ref="C23:H23"/>
    <mergeCell ref="I23:K23"/>
    <mergeCell ref="L23:O23"/>
    <mergeCell ref="C20:H20"/>
    <mergeCell ref="I20:K20"/>
    <mergeCell ref="L20:O20"/>
    <mergeCell ref="C21:H21"/>
    <mergeCell ref="I21:K21"/>
    <mergeCell ref="L21:O21"/>
    <mergeCell ref="C18:H18"/>
    <mergeCell ref="I18:K18"/>
    <mergeCell ref="L18:O18"/>
    <mergeCell ref="C19:H19"/>
    <mergeCell ref="I19:K19"/>
    <mergeCell ref="L19:O19"/>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63" fitToHeight="10" orientation="landscape" r:id="rId1"/>
  <headerFooter>
    <oddFooter>&amp;R&amp;P de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69"/>
  <sheetViews>
    <sheetView view="pageBreakPreview" zoomScale="80" zoomScaleNormal="80" zoomScaleSheetLayoutView="80" workbookViewId="0">
      <selection activeCell="I13" sqref="I13:K13"/>
    </sheetView>
  </sheetViews>
  <sheetFormatPr baseColWidth="10" defaultColWidth="11.42578125" defaultRowHeight="12.75"/>
  <cols>
    <col min="1" max="1" width="4" style="1" customWidth="1"/>
    <col min="2" max="2" width="15.71093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 style="1" customWidth="1"/>
    <col min="11" max="11" width="10.85546875" style="1" customWidth="1"/>
    <col min="12" max="12" width="8.85546875" style="1" customWidth="1"/>
    <col min="13" max="13" width="7" style="1" customWidth="1"/>
    <col min="14" max="14" width="9.42578125" style="1" customWidth="1"/>
    <col min="15" max="15" width="12.7109375" style="1" customWidth="1"/>
    <col min="16" max="16" width="13.28515625" style="1" customWidth="1"/>
    <col min="17" max="17" width="13.85546875" style="1" customWidth="1"/>
    <col min="18" max="18" width="10.28515625" style="1" customWidth="1"/>
    <col min="19" max="19" width="14.85546875" style="1" customWidth="1"/>
    <col min="20" max="20" width="12.28515625" style="1" customWidth="1"/>
    <col min="21" max="21" width="11.85546875" style="1" customWidth="1"/>
    <col min="22" max="22" width="13.140625" style="1" customWidth="1"/>
    <col min="23" max="23" width="12.28515625" style="1" customWidth="1"/>
    <col min="24" max="24" width="9.7109375" style="1" customWidth="1"/>
    <col min="25" max="25" width="10" style="1" customWidth="1"/>
    <col min="26" max="26" width="11" style="1" customWidth="1"/>
    <col min="27" max="29" width="11.42578125" style="1"/>
    <col min="30" max="30" width="17.5703125" style="1" customWidth="1"/>
    <col min="31" max="16384" width="11.42578125" style="1"/>
  </cols>
  <sheetData>
    <row r="1" spans="1:34" s="2" customFormat="1" ht="48" customHeight="1">
      <c r="A1" s="3"/>
      <c r="B1" s="4" t="s">
        <v>0</v>
      </c>
      <c r="C1" s="4"/>
      <c r="D1" s="4"/>
      <c r="E1" s="4"/>
      <c r="F1" s="4"/>
      <c r="G1" s="4"/>
      <c r="H1" s="4"/>
      <c r="I1" s="4"/>
      <c r="J1" s="4"/>
      <c r="K1" s="4"/>
      <c r="L1" s="4"/>
      <c r="M1" s="3" t="s">
        <v>1</v>
      </c>
      <c r="N1" s="3"/>
      <c r="O1" s="3"/>
      <c r="P1" s="5"/>
      <c r="Q1" s="5"/>
      <c r="R1" s="5"/>
      <c r="Y1" s="6"/>
      <c r="Z1" s="6"/>
      <c r="AA1" s="7"/>
      <c r="AH1" s="8"/>
    </row>
    <row r="2" spans="1:34" ht="13.5" customHeight="1" thickBot="1"/>
    <row r="3" spans="1:34" ht="22.5" customHeight="1" thickTop="1" thickBot="1">
      <c r="B3" s="9" t="s">
        <v>2</v>
      </c>
      <c r="C3" s="10"/>
      <c r="D3" s="10"/>
      <c r="E3" s="10"/>
      <c r="F3" s="10"/>
      <c r="G3" s="10"/>
      <c r="H3" s="11"/>
      <c r="I3" s="11"/>
      <c r="J3" s="11"/>
      <c r="K3" s="11"/>
      <c r="L3" s="11"/>
      <c r="M3" s="11"/>
      <c r="N3" s="11"/>
      <c r="O3" s="11"/>
      <c r="P3" s="11"/>
      <c r="Q3" s="11"/>
      <c r="R3" s="11"/>
      <c r="S3" s="11"/>
      <c r="T3" s="11"/>
      <c r="U3" s="12"/>
    </row>
    <row r="4" spans="1:34" ht="51.75" customHeight="1" thickTop="1">
      <c r="B4" s="13" t="s">
        <v>3</v>
      </c>
      <c r="C4" s="14" t="s">
        <v>783</v>
      </c>
      <c r="D4" s="15" t="s">
        <v>784</v>
      </c>
      <c r="E4" s="15"/>
      <c r="F4" s="15"/>
      <c r="G4" s="15"/>
      <c r="H4" s="15"/>
      <c r="I4" s="16"/>
      <c r="J4" s="17" t="s">
        <v>6</v>
      </c>
      <c r="K4" s="18" t="s">
        <v>7</v>
      </c>
      <c r="L4" s="19" t="s">
        <v>8</v>
      </c>
      <c r="M4" s="19"/>
      <c r="N4" s="19"/>
      <c r="O4" s="19"/>
      <c r="P4" s="17" t="s">
        <v>9</v>
      </c>
      <c r="Q4" s="19" t="s">
        <v>785</v>
      </c>
      <c r="R4" s="19"/>
      <c r="S4" s="17" t="s">
        <v>11</v>
      </c>
      <c r="T4" s="19" t="s">
        <v>12</v>
      </c>
      <c r="U4" s="20"/>
    </row>
    <row r="5" spans="1:34" ht="15.75" customHeight="1">
      <c r="B5" s="21" t="s">
        <v>13</v>
      </c>
      <c r="C5" s="22"/>
      <c r="D5" s="22"/>
      <c r="E5" s="22"/>
      <c r="F5" s="22"/>
      <c r="G5" s="22"/>
      <c r="H5" s="22"/>
      <c r="I5" s="22"/>
      <c r="J5" s="22"/>
      <c r="K5" s="22"/>
      <c r="L5" s="22"/>
      <c r="M5" s="22"/>
      <c r="N5" s="22"/>
      <c r="O5" s="22"/>
      <c r="P5" s="22"/>
      <c r="Q5" s="22"/>
      <c r="R5" s="22"/>
      <c r="S5" s="22"/>
      <c r="T5" s="22"/>
      <c r="U5" s="23"/>
    </row>
    <row r="6" spans="1:34" ht="37.5" customHeight="1" thickBot="1">
      <c r="B6" s="24" t="s">
        <v>14</v>
      </c>
      <c r="C6" s="25" t="s">
        <v>15</v>
      </c>
      <c r="D6" s="25"/>
      <c r="E6" s="25"/>
      <c r="F6" s="25"/>
      <c r="G6" s="25"/>
      <c r="H6" s="26"/>
      <c r="I6" s="26"/>
      <c r="J6" s="26" t="s">
        <v>16</v>
      </c>
      <c r="K6" s="25" t="s">
        <v>17</v>
      </c>
      <c r="L6" s="25"/>
      <c r="M6" s="25"/>
      <c r="N6" s="27"/>
      <c r="O6" s="28" t="s">
        <v>18</v>
      </c>
      <c r="P6" s="25" t="s">
        <v>19</v>
      </c>
      <c r="Q6" s="25"/>
      <c r="R6" s="29"/>
      <c r="S6" s="28" t="s">
        <v>20</v>
      </c>
      <c r="T6" s="25" t="s">
        <v>292</v>
      </c>
      <c r="U6" s="30"/>
    </row>
    <row r="7" spans="1:34" ht="22.5" customHeight="1" thickTop="1" thickBot="1">
      <c r="B7" s="9" t="s">
        <v>22</v>
      </c>
      <c r="C7" s="10"/>
      <c r="D7" s="10"/>
      <c r="E7" s="10"/>
      <c r="F7" s="10"/>
      <c r="G7" s="10"/>
      <c r="H7" s="11"/>
      <c r="I7" s="11"/>
      <c r="J7" s="11"/>
      <c r="K7" s="11"/>
      <c r="L7" s="11"/>
      <c r="M7" s="11"/>
      <c r="N7" s="11"/>
      <c r="O7" s="11"/>
      <c r="P7" s="11"/>
      <c r="Q7" s="11"/>
      <c r="R7" s="11"/>
      <c r="S7" s="11"/>
      <c r="T7" s="11"/>
      <c r="U7" s="12"/>
    </row>
    <row r="8" spans="1:34" ht="16.5" customHeight="1" thickTop="1">
      <c r="B8" s="32" t="s">
        <v>23</v>
      </c>
      <c r="C8" s="35" t="s">
        <v>24</v>
      </c>
      <c r="D8" s="35"/>
      <c r="E8" s="35"/>
      <c r="F8" s="35"/>
      <c r="G8" s="35"/>
      <c r="H8" s="36"/>
      <c r="I8" s="41" t="s">
        <v>25</v>
      </c>
      <c r="J8" s="43"/>
      <c r="K8" s="43"/>
      <c r="L8" s="43"/>
      <c r="M8" s="43"/>
      <c r="N8" s="43"/>
      <c r="O8" s="43"/>
      <c r="P8" s="43"/>
      <c r="Q8" s="43"/>
      <c r="R8" s="43"/>
      <c r="S8" s="42"/>
      <c r="T8" s="45" t="s">
        <v>26</v>
      </c>
      <c r="U8" s="44"/>
    </row>
    <row r="9" spans="1:34" ht="19.5" customHeight="1">
      <c r="B9" s="34"/>
      <c r="C9" s="31"/>
      <c r="D9" s="31"/>
      <c r="E9" s="31"/>
      <c r="F9" s="31"/>
      <c r="G9" s="31"/>
      <c r="H9" s="39"/>
      <c r="I9" s="46" t="s">
        <v>27</v>
      </c>
      <c r="J9" s="47"/>
      <c r="K9" s="47"/>
      <c r="L9" s="47" t="s">
        <v>28</v>
      </c>
      <c r="M9" s="47"/>
      <c r="N9" s="47"/>
      <c r="O9" s="47"/>
      <c r="P9" s="47" t="s">
        <v>29</v>
      </c>
      <c r="Q9" s="47" t="s">
        <v>30</v>
      </c>
      <c r="R9" s="51" t="s">
        <v>31</v>
      </c>
      <c r="S9" s="50"/>
      <c r="T9" s="47" t="s">
        <v>32</v>
      </c>
      <c r="U9" s="52" t="s">
        <v>33</v>
      </c>
    </row>
    <row r="10" spans="1:34" ht="26.25" customHeight="1" thickBot="1">
      <c r="B10" s="33"/>
      <c r="C10" s="37"/>
      <c r="D10" s="37"/>
      <c r="E10" s="37"/>
      <c r="F10" s="37"/>
      <c r="G10" s="37"/>
      <c r="H10" s="38"/>
      <c r="I10" s="48"/>
      <c r="J10" s="49"/>
      <c r="K10" s="49"/>
      <c r="L10" s="49"/>
      <c r="M10" s="49"/>
      <c r="N10" s="49"/>
      <c r="O10" s="49"/>
      <c r="P10" s="49"/>
      <c r="Q10" s="49"/>
      <c r="R10" s="54" t="s">
        <v>34</v>
      </c>
      <c r="S10" s="55" t="s">
        <v>35</v>
      </c>
      <c r="T10" s="49"/>
      <c r="U10" s="53"/>
    </row>
    <row r="11" spans="1:34" ht="75" customHeight="1" thickTop="1">
      <c r="A11" s="56"/>
      <c r="B11" s="57" t="s">
        <v>36</v>
      </c>
      <c r="C11" s="58" t="s">
        <v>786</v>
      </c>
      <c r="D11" s="58"/>
      <c r="E11" s="58"/>
      <c r="F11" s="58"/>
      <c r="G11" s="58"/>
      <c r="H11" s="58"/>
      <c r="I11" s="58" t="s">
        <v>787</v>
      </c>
      <c r="J11" s="58"/>
      <c r="K11" s="58"/>
      <c r="L11" s="58" t="s">
        <v>788</v>
      </c>
      <c r="M11" s="58"/>
      <c r="N11" s="58"/>
      <c r="O11" s="58"/>
      <c r="P11" s="59" t="s">
        <v>789</v>
      </c>
      <c r="Q11" s="59" t="s">
        <v>41</v>
      </c>
      <c r="R11" s="100">
        <v>0.06</v>
      </c>
      <c r="S11" s="100">
        <v>0.06</v>
      </c>
      <c r="T11" s="100">
        <v>0.1</v>
      </c>
      <c r="U11" s="60">
        <f t="shared" ref="U11:U36" si="0">IF(ISERR(T11/S11*100),"N/A",T11/S11*100)</f>
        <v>166.66666666666669</v>
      </c>
    </row>
    <row r="12" spans="1:34" ht="75" customHeight="1">
      <c r="A12" s="56"/>
      <c r="B12" s="61" t="s">
        <v>42</v>
      </c>
      <c r="C12" s="62" t="s">
        <v>42</v>
      </c>
      <c r="D12" s="62"/>
      <c r="E12" s="62"/>
      <c r="F12" s="62"/>
      <c r="G12" s="62"/>
      <c r="H12" s="62"/>
      <c r="I12" s="62" t="s">
        <v>790</v>
      </c>
      <c r="J12" s="62"/>
      <c r="K12" s="62"/>
      <c r="L12" s="62" t="s">
        <v>791</v>
      </c>
      <c r="M12" s="62"/>
      <c r="N12" s="62"/>
      <c r="O12" s="62"/>
      <c r="P12" s="63" t="s">
        <v>789</v>
      </c>
      <c r="Q12" s="63" t="s">
        <v>41</v>
      </c>
      <c r="R12" s="64">
        <v>1</v>
      </c>
      <c r="S12" s="64">
        <v>1</v>
      </c>
      <c r="T12" s="64">
        <v>1</v>
      </c>
      <c r="U12" s="65">
        <f t="shared" si="0"/>
        <v>100</v>
      </c>
    </row>
    <row r="13" spans="1:34" ht="75" customHeight="1">
      <c r="A13" s="56"/>
      <c r="B13" s="61" t="s">
        <v>42</v>
      </c>
      <c r="C13" s="62" t="s">
        <v>42</v>
      </c>
      <c r="D13" s="62"/>
      <c r="E13" s="62"/>
      <c r="F13" s="62"/>
      <c r="G13" s="62"/>
      <c r="H13" s="62"/>
      <c r="I13" s="62" t="s">
        <v>1297</v>
      </c>
      <c r="J13" s="62"/>
      <c r="K13" s="62"/>
      <c r="L13" s="62" t="s">
        <v>792</v>
      </c>
      <c r="M13" s="62"/>
      <c r="N13" s="62"/>
      <c r="O13" s="62"/>
      <c r="P13" s="63" t="s">
        <v>40</v>
      </c>
      <c r="Q13" s="63" t="s">
        <v>41</v>
      </c>
      <c r="R13" s="64">
        <v>52</v>
      </c>
      <c r="S13" s="64" t="s">
        <v>45</v>
      </c>
      <c r="T13" s="64">
        <v>52.18</v>
      </c>
      <c r="U13" s="65" t="str">
        <f t="shared" si="0"/>
        <v>N/A</v>
      </c>
    </row>
    <row r="14" spans="1:34" ht="75" customHeight="1" thickBot="1">
      <c r="A14" s="56"/>
      <c r="B14" s="61" t="s">
        <v>42</v>
      </c>
      <c r="C14" s="62" t="s">
        <v>42</v>
      </c>
      <c r="D14" s="62"/>
      <c r="E14" s="62"/>
      <c r="F14" s="62"/>
      <c r="G14" s="62"/>
      <c r="H14" s="62"/>
      <c r="I14" s="62" t="s">
        <v>793</v>
      </c>
      <c r="J14" s="62"/>
      <c r="K14" s="62"/>
      <c r="L14" s="62" t="s">
        <v>794</v>
      </c>
      <c r="M14" s="62"/>
      <c r="N14" s="62"/>
      <c r="O14" s="62"/>
      <c r="P14" s="63" t="s">
        <v>40</v>
      </c>
      <c r="Q14" s="63" t="s">
        <v>41</v>
      </c>
      <c r="R14" s="63">
        <v>22</v>
      </c>
      <c r="S14" s="63">
        <v>22</v>
      </c>
      <c r="T14" s="63">
        <v>21.9</v>
      </c>
      <c r="U14" s="65">
        <f t="shared" si="0"/>
        <v>99.545454545454533</v>
      </c>
    </row>
    <row r="15" spans="1:34" ht="75" customHeight="1" thickTop="1">
      <c r="A15" s="56"/>
      <c r="B15" s="57" t="s">
        <v>46</v>
      </c>
      <c r="C15" s="58" t="s">
        <v>795</v>
      </c>
      <c r="D15" s="58"/>
      <c r="E15" s="58"/>
      <c r="F15" s="58"/>
      <c r="G15" s="58"/>
      <c r="H15" s="58"/>
      <c r="I15" s="58" t="s">
        <v>796</v>
      </c>
      <c r="J15" s="58"/>
      <c r="K15" s="58"/>
      <c r="L15" s="58" t="s">
        <v>797</v>
      </c>
      <c r="M15" s="58"/>
      <c r="N15" s="58"/>
      <c r="O15" s="58"/>
      <c r="P15" s="59" t="s">
        <v>40</v>
      </c>
      <c r="Q15" s="59" t="s">
        <v>41</v>
      </c>
      <c r="R15" s="59">
        <v>100</v>
      </c>
      <c r="S15" s="59">
        <v>100</v>
      </c>
      <c r="T15" s="59">
        <v>100</v>
      </c>
      <c r="U15" s="60">
        <f t="shared" si="0"/>
        <v>100</v>
      </c>
    </row>
    <row r="16" spans="1:34" ht="75" customHeight="1">
      <c r="A16" s="56"/>
      <c r="B16" s="61" t="s">
        <v>42</v>
      </c>
      <c r="C16" s="62" t="s">
        <v>42</v>
      </c>
      <c r="D16" s="62"/>
      <c r="E16" s="62"/>
      <c r="F16" s="62"/>
      <c r="G16" s="62"/>
      <c r="H16" s="62"/>
      <c r="I16" s="62" t="s">
        <v>798</v>
      </c>
      <c r="J16" s="62"/>
      <c r="K16" s="62"/>
      <c r="L16" s="62" t="s">
        <v>799</v>
      </c>
      <c r="M16" s="62"/>
      <c r="N16" s="62"/>
      <c r="O16" s="62"/>
      <c r="P16" s="63" t="s">
        <v>40</v>
      </c>
      <c r="Q16" s="63" t="s">
        <v>41</v>
      </c>
      <c r="R16" s="63">
        <v>8.84</v>
      </c>
      <c r="S16" s="63">
        <v>8.84</v>
      </c>
      <c r="T16" s="63">
        <v>14.97</v>
      </c>
      <c r="U16" s="65">
        <f t="shared" si="0"/>
        <v>169.34389140271495</v>
      </c>
    </row>
    <row r="17" spans="1:21" ht="75" customHeight="1">
      <c r="A17" s="56"/>
      <c r="B17" s="61" t="s">
        <v>42</v>
      </c>
      <c r="C17" s="62" t="s">
        <v>42</v>
      </c>
      <c r="D17" s="62"/>
      <c r="E17" s="62"/>
      <c r="F17" s="62"/>
      <c r="G17" s="62"/>
      <c r="H17" s="62"/>
      <c r="I17" s="62" t="s">
        <v>800</v>
      </c>
      <c r="J17" s="62"/>
      <c r="K17" s="62"/>
      <c r="L17" s="62" t="s">
        <v>801</v>
      </c>
      <c r="M17" s="62"/>
      <c r="N17" s="62"/>
      <c r="O17" s="62"/>
      <c r="P17" s="63" t="s">
        <v>40</v>
      </c>
      <c r="Q17" s="63" t="s">
        <v>41</v>
      </c>
      <c r="R17" s="63">
        <v>100</v>
      </c>
      <c r="S17" s="63">
        <v>100</v>
      </c>
      <c r="T17" s="63">
        <v>100</v>
      </c>
      <c r="U17" s="65">
        <f t="shared" si="0"/>
        <v>100</v>
      </c>
    </row>
    <row r="18" spans="1:21" ht="75" customHeight="1">
      <c r="A18" s="56"/>
      <c r="B18" s="61" t="s">
        <v>42</v>
      </c>
      <c r="C18" s="62" t="s">
        <v>42</v>
      </c>
      <c r="D18" s="62"/>
      <c r="E18" s="62"/>
      <c r="F18" s="62"/>
      <c r="G18" s="62"/>
      <c r="H18" s="62"/>
      <c r="I18" s="62" t="s">
        <v>802</v>
      </c>
      <c r="J18" s="62"/>
      <c r="K18" s="62"/>
      <c r="L18" s="62" t="s">
        <v>803</v>
      </c>
      <c r="M18" s="62"/>
      <c r="N18" s="62"/>
      <c r="O18" s="62"/>
      <c r="P18" s="63" t="s">
        <v>40</v>
      </c>
      <c r="Q18" s="63" t="s">
        <v>41</v>
      </c>
      <c r="R18" s="63">
        <v>2.5</v>
      </c>
      <c r="S18" s="63">
        <v>2.5</v>
      </c>
      <c r="T18" s="63">
        <v>3.75</v>
      </c>
      <c r="U18" s="65">
        <f t="shared" si="0"/>
        <v>150</v>
      </c>
    </row>
    <row r="19" spans="1:21" ht="75" customHeight="1" thickBot="1">
      <c r="A19" s="56"/>
      <c r="B19" s="61" t="s">
        <v>42</v>
      </c>
      <c r="C19" s="62" t="s">
        <v>42</v>
      </c>
      <c r="D19" s="62"/>
      <c r="E19" s="62"/>
      <c r="F19" s="62"/>
      <c r="G19" s="62"/>
      <c r="H19" s="62"/>
      <c r="I19" s="62" t="s">
        <v>804</v>
      </c>
      <c r="J19" s="62"/>
      <c r="K19" s="62"/>
      <c r="L19" s="62" t="s">
        <v>805</v>
      </c>
      <c r="M19" s="62"/>
      <c r="N19" s="62"/>
      <c r="O19" s="62"/>
      <c r="P19" s="63" t="s">
        <v>40</v>
      </c>
      <c r="Q19" s="63" t="s">
        <v>41</v>
      </c>
      <c r="R19" s="63">
        <v>27.98</v>
      </c>
      <c r="S19" s="63">
        <v>27.98</v>
      </c>
      <c r="T19" s="63">
        <v>27.95</v>
      </c>
      <c r="U19" s="65">
        <f t="shared" si="0"/>
        <v>99.892780557541101</v>
      </c>
    </row>
    <row r="20" spans="1:21" ht="75" customHeight="1" thickTop="1">
      <c r="A20" s="56"/>
      <c r="B20" s="57" t="s">
        <v>51</v>
      </c>
      <c r="C20" s="58" t="s">
        <v>806</v>
      </c>
      <c r="D20" s="58"/>
      <c r="E20" s="58"/>
      <c r="F20" s="58"/>
      <c r="G20" s="58"/>
      <c r="H20" s="58"/>
      <c r="I20" s="58" t="s">
        <v>807</v>
      </c>
      <c r="J20" s="58"/>
      <c r="K20" s="58"/>
      <c r="L20" s="58" t="s">
        <v>808</v>
      </c>
      <c r="M20" s="58"/>
      <c r="N20" s="58"/>
      <c r="O20" s="58"/>
      <c r="P20" s="59" t="s">
        <v>40</v>
      </c>
      <c r="Q20" s="59" t="s">
        <v>93</v>
      </c>
      <c r="R20" s="59">
        <v>86.11</v>
      </c>
      <c r="S20" s="59">
        <v>86.11</v>
      </c>
      <c r="T20" s="59">
        <v>86.04</v>
      </c>
      <c r="U20" s="60">
        <f t="shared" si="0"/>
        <v>99.918708628498436</v>
      </c>
    </row>
    <row r="21" spans="1:21" ht="75" customHeight="1">
      <c r="A21" s="56"/>
      <c r="B21" s="61" t="s">
        <v>42</v>
      </c>
      <c r="C21" s="62" t="s">
        <v>42</v>
      </c>
      <c r="D21" s="62"/>
      <c r="E21" s="62"/>
      <c r="F21" s="62"/>
      <c r="G21" s="62"/>
      <c r="H21" s="62"/>
      <c r="I21" s="62" t="s">
        <v>809</v>
      </c>
      <c r="J21" s="62"/>
      <c r="K21" s="62"/>
      <c r="L21" s="62" t="s">
        <v>810</v>
      </c>
      <c r="M21" s="62"/>
      <c r="N21" s="62"/>
      <c r="O21" s="62"/>
      <c r="P21" s="63" t="s">
        <v>40</v>
      </c>
      <c r="Q21" s="63" t="s">
        <v>93</v>
      </c>
      <c r="R21" s="63">
        <v>65.239999999999995</v>
      </c>
      <c r="S21" s="63">
        <v>65.239999999999995</v>
      </c>
      <c r="T21" s="63">
        <v>64.5</v>
      </c>
      <c r="U21" s="65">
        <f t="shared" si="0"/>
        <v>98.865726548129985</v>
      </c>
    </row>
    <row r="22" spans="1:21" ht="75" customHeight="1">
      <c r="A22" s="56"/>
      <c r="B22" s="61" t="s">
        <v>42</v>
      </c>
      <c r="C22" s="62" t="s">
        <v>811</v>
      </c>
      <c r="D22" s="62"/>
      <c r="E22" s="62"/>
      <c r="F22" s="62"/>
      <c r="G22" s="62"/>
      <c r="H22" s="62"/>
      <c r="I22" s="62" t="s">
        <v>812</v>
      </c>
      <c r="J22" s="62"/>
      <c r="K22" s="62"/>
      <c r="L22" s="62" t="s">
        <v>813</v>
      </c>
      <c r="M22" s="62"/>
      <c r="N22" s="62"/>
      <c r="O22" s="62"/>
      <c r="P22" s="63" t="s">
        <v>789</v>
      </c>
      <c r="Q22" s="63" t="s">
        <v>93</v>
      </c>
      <c r="R22" s="64">
        <v>1</v>
      </c>
      <c r="S22" s="64">
        <v>1</v>
      </c>
      <c r="T22" s="64">
        <v>1.01</v>
      </c>
      <c r="U22" s="65">
        <f t="shared" si="0"/>
        <v>101</v>
      </c>
    </row>
    <row r="23" spans="1:21" ht="75" customHeight="1">
      <c r="A23" s="56"/>
      <c r="B23" s="61" t="s">
        <v>42</v>
      </c>
      <c r="C23" s="62" t="s">
        <v>814</v>
      </c>
      <c r="D23" s="62"/>
      <c r="E23" s="62"/>
      <c r="F23" s="62"/>
      <c r="G23" s="62"/>
      <c r="H23" s="62"/>
      <c r="I23" s="62" t="s">
        <v>815</v>
      </c>
      <c r="J23" s="62"/>
      <c r="K23" s="62"/>
      <c r="L23" s="62" t="s">
        <v>816</v>
      </c>
      <c r="M23" s="62"/>
      <c r="N23" s="62"/>
      <c r="O23" s="62"/>
      <c r="P23" s="63" t="s">
        <v>40</v>
      </c>
      <c r="Q23" s="63" t="s">
        <v>93</v>
      </c>
      <c r="R23" s="63">
        <v>82.33</v>
      </c>
      <c r="S23" s="63">
        <v>82.33</v>
      </c>
      <c r="T23" s="63">
        <v>74.64</v>
      </c>
      <c r="U23" s="65">
        <f t="shared" si="0"/>
        <v>90.659540872100081</v>
      </c>
    </row>
    <row r="24" spans="1:21" ht="75" customHeight="1" thickBot="1">
      <c r="A24" s="56"/>
      <c r="B24" s="61" t="s">
        <v>42</v>
      </c>
      <c r="C24" s="62" t="s">
        <v>817</v>
      </c>
      <c r="D24" s="62"/>
      <c r="E24" s="62"/>
      <c r="F24" s="62"/>
      <c r="G24" s="62"/>
      <c r="H24" s="62"/>
      <c r="I24" s="62" t="s">
        <v>818</v>
      </c>
      <c r="J24" s="62"/>
      <c r="K24" s="62"/>
      <c r="L24" s="62" t="s">
        <v>819</v>
      </c>
      <c r="M24" s="62"/>
      <c r="N24" s="62"/>
      <c r="O24" s="62"/>
      <c r="P24" s="63" t="s">
        <v>789</v>
      </c>
      <c r="Q24" s="63" t="s">
        <v>93</v>
      </c>
      <c r="R24" s="64">
        <v>1</v>
      </c>
      <c r="S24" s="64">
        <v>1</v>
      </c>
      <c r="T24" s="64">
        <v>1.06</v>
      </c>
      <c r="U24" s="65">
        <f t="shared" si="0"/>
        <v>106</v>
      </c>
    </row>
    <row r="25" spans="1:21" ht="75" customHeight="1" thickTop="1">
      <c r="A25" s="56"/>
      <c r="B25" s="57" t="s">
        <v>56</v>
      </c>
      <c r="C25" s="58" t="s">
        <v>820</v>
      </c>
      <c r="D25" s="58"/>
      <c r="E25" s="58"/>
      <c r="F25" s="58"/>
      <c r="G25" s="58"/>
      <c r="H25" s="58"/>
      <c r="I25" s="58" t="s">
        <v>821</v>
      </c>
      <c r="J25" s="58"/>
      <c r="K25" s="58"/>
      <c r="L25" s="58" t="s">
        <v>822</v>
      </c>
      <c r="M25" s="58"/>
      <c r="N25" s="58"/>
      <c r="O25" s="58"/>
      <c r="P25" s="59" t="s">
        <v>40</v>
      </c>
      <c r="Q25" s="59" t="s">
        <v>60</v>
      </c>
      <c r="R25" s="59">
        <v>12.72</v>
      </c>
      <c r="S25" s="59">
        <v>12.72</v>
      </c>
      <c r="T25" s="59">
        <v>27.84</v>
      </c>
      <c r="U25" s="60">
        <f t="shared" si="0"/>
        <v>218.86792452830187</v>
      </c>
    </row>
    <row r="26" spans="1:21" ht="75" customHeight="1">
      <c r="A26" s="56"/>
      <c r="B26" s="61" t="s">
        <v>42</v>
      </c>
      <c r="C26" s="62" t="s">
        <v>42</v>
      </c>
      <c r="D26" s="62"/>
      <c r="E26" s="62"/>
      <c r="F26" s="62"/>
      <c r="G26" s="62"/>
      <c r="H26" s="62"/>
      <c r="I26" s="62" t="s">
        <v>823</v>
      </c>
      <c r="J26" s="62"/>
      <c r="K26" s="62"/>
      <c r="L26" s="62" t="s">
        <v>824</v>
      </c>
      <c r="M26" s="62"/>
      <c r="N26" s="62"/>
      <c r="O26" s="62"/>
      <c r="P26" s="63" t="s">
        <v>40</v>
      </c>
      <c r="Q26" s="63" t="s">
        <v>60</v>
      </c>
      <c r="R26" s="63">
        <v>27.65</v>
      </c>
      <c r="S26" s="63">
        <v>27.65</v>
      </c>
      <c r="T26" s="63">
        <v>11.35</v>
      </c>
      <c r="U26" s="65">
        <f t="shared" si="0"/>
        <v>41.048824593128394</v>
      </c>
    </row>
    <row r="27" spans="1:21" ht="75" customHeight="1">
      <c r="A27" s="56"/>
      <c r="B27" s="61" t="s">
        <v>42</v>
      </c>
      <c r="C27" s="62" t="s">
        <v>42</v>
      </c>
      <c r="D27" s="62"/>
      <c r="E27" s="62"/>
      <c r="F27" s="62"/>
      <c r="G27" s="62"/>
      <c r="H27" s="62"/>
      <c r="I27" s="62" t="s">
        <v>825</v>
      </c>
      <c r="J27" s="62"/>
      <c r="K27" s="62"/>
      <c r="L27" s="62" t="s">
        <v>826</v>
      </c>
      <c r="M27" s="62"/>
      <c r="N27" s="62"/>
      <c r="O27" s="62"/>
      <c r="P27" s="63" t="s">
        <v>40</v>
      </c>
      <c r="Q27" s="63" t="s">
        <v>60</v>
      </c>
      <c r="R27" s="63">
        <v>59.63</v>
      </c>
      <c r="S27" s="63">
        <v>59.63</v>
      </c>
      <c r="T27" s="63">
        <v>60.73</v>
      </c>
      <c r="U27" s="65">
        <f t="shared" si="0"/>
        <v>101.84470903907427</v>
      </c>
    </row>
    <row r="28" spans="1:21" ht="75" customHeight="1">
      <c r="A28" s="56"/>
      <c r="B28" s="61" t="s">
        <v>42</v>
      </c>
      <c r="C28" s="62" t="s">
        <v>827</v>
      </c>
      <c r="D28" s="62"/>
      <c r="E28" s="62"/>
      <c r="F28" s="62"/>
      <c r="G28" s="62"/>
      <c r="H28" s="62"/>
      <c r="I28" s="62" t="s">
        <v>828</v>
      </c>
      <c r="J28" s="62"/>
      <c r="K28" s="62"/>
      <c r="L28" s="62" t="s">
        <v>829</v>
      </c>
      <c r="M28" s="62"/>
      <c r="N28" s="62"/>
      <c r="O28" s="62"/>
      <c r="P28" s="63" t="s">
        <v>40</v>
      </c>
      <c r="Q28" s="63" t="s">
        <v>60</v>
      </c>
      <c r="R28" s="63">
        <v>27.65</v>
      </c>
      <c r="S28" s="63">
        <v>27.65</v>
      </c>
      <c r="T28" s="63">
        <v>16.96</v>
      </c>
      <c r="U28" s="65">
        <f t="shared" si="0"/>
        <v>61.338155515370708</v>
      </c>
    </row>
    <row r="29" spans="1:21" ht="75" customHeight="1">
      <c r="A29" s="56"/>
      <c r="B29" s="61" t="s">
        <v>42</v>
      </c>
      <c r="C29" s="62" t="s">
        <v>830</v>
      </c>
      <c r="D29" s="62"/>
      <c r="E29" s="62"/>
      <c r="F29" s="62"/>
      <c r="G29" s="62"/>
      <c r="H29" s="62"/>
      <c r="I29" s="62" t="s">
        <v>831</v>
      </c>
      <c r="J29" s="62"/>
      <c r="K29" s="62"/>
      <c r="L29" s="62" t="s">
        <v>832</v>
      </c>
      <c r="M29" s="62"/>
      <c r="N29" s="62"/>
      <c r="O29" s="62"/>
      <c r="P29" s="63" t="s">
        <v>40</v>
      </c>
      <c r="Q29" s="63" t="s">
        <v>60</v>
      </c>
      <c r="R29" s="63">
        <v>100</v>
      </c>
      <c r="S29" s="63">
        <v>100</v>
      </c>
      <c r="T29" s="63">
        <v>100</v>
      </c>
      <c r="U29" s="65">
        <f t="shared" si="0"/>
        <v>100</v>
      </c>
    </row>
    <row r="30" spans="1:21" ht="75" customHeight="1">
      <c r="A30" s="56"/>
      <c r="B30" s="61" t="s">
        <v>42</v>
      </c>
      <c r="C30" s="62" t="s">
        <v>833</v>
      </c>
      <c r="D30" s="62"/>
      <c r="E30" s="62"/>
      <c r="F30" s="62"/>
      <c r="G30" s="62"/>
      <c r="H30" s="62"/>
      <c r="I30" s="62" t="s">
        <v>834</v>
      </c>
      <c r="J30" s="62"/>
      <c r="K30" s="62"/>
      <c r="L30" s="62" t="s">
        <v>835</v>
      </c>
      <c r="M30" s="62"/>
      <c r="N30" s="62"/>
      <c r="O30" s="62"/>
      <c r="P30" s="63" t="s">
        <v>40</v>
      </c>
      <c r="Q30" s="63" t="s">
        <v>60</v>
      </c>
      <c r="R30" s="63">
        <v>25.03</v>
      </c>
      <c r="S30" s="63">
        <v>25.03</v>
      </c>
      <c r="T30" s="63">
        <v>25.43</v>
      </c>
      <c r="U30" s="65">
        <f t="shared" si="0"/>
        <v>101.59808230123851</v>
      </c>
    </row>
    <row r="31" spans="1:21" ht="75" customHeight="1">
      <c r="A31" s="56"/>
      <c r="B31" s="61" t="s">
        <v>42</v>
      </c>
      <c r="C31" s="62" t="s">
        <v>836</v>
      </c>
      <c r="D31" s="62"/>
      <c r="E31" s="62"/>
      <c r="F31" s="62"/>
      <c r="G31" s="62"/>
      <c r="H31" s="62"/>
      <c r="I31" s="62" t="s">
        <v>837</v>
      </c>
      <c r="J31" s="62"/>
      <c r="K31" s="62"/>
      <c r="L31" s="62" t="s">
        <v>838</v>
      </c>
      <c r="M31" s="62"/>
      <c r="N31" s="62"/>
      <c r="O31" s="62"/>
      <c r="P31" s="63" t="s">
        <v>40</v>
      </c>
      <c r="Q31" s="63" t="s">
        <v>60</v>
      </c>
      <c r="R31" s="63">
        <v>16.77</v>
      </c>
      <c r="S31" s="63">
        <v>16.77</v>
      </c>
      <c r="T31" s="63">
        <v>16.77</v>
      </c>
      <c r="U31" s="65">
        <f t="shared" si="0"/>
        <v>100</v>
      </c>
    </row>
    <row r="32" spans="1:21" ht="75" customHeight="1">
      <c r="A32" s="56"/>
      <c r="B32" s="61" t="s">
        <v>42</v>
      </c>
      <c r="C32" s="62" t="s">
        <v>839</v>
      </c>
      <c r="D32" s="62"/>
      <c r="E32" s="62"/>
      <c r="F32" s="62"/>
      <c r="G32" s="62"/>
      <c r="H32" s="62"/>
      <c r="I32" s="62" t="s">
        <v>840</v>
      </c>
      <c r="J32" s="62"/>
      <c r="K32" s="62"/>
      <c r="L32" s="62" t="s">
        <v>841</v>
      </c>
      <c r="M32" s="62"/>
      <c r="N32" s="62"/>
      <c r="O32" s="62"/>
      <c r="P32" s="63" t="s">
        <v>40</v>
      </c>
      <c r="Q32" s="63" t="s">
        <v>60</v>
      </c>
      <c r="R32" s="63">
        <v>42.03</v>
      </c>
      <c r="S32" s="63">
        <v>42.03</v>
      </c>
      <c r="T32" s="63">
        <v>42.03</v>
      </c>
      <c r="U32" s="65">
        <f t="shared" si="0"/>
        <v>100</v>
      </c>
    </row>
    <row r="33" spans="1:22" ht="75" customHeight="1">
      <c r="A33" s="56"/>
      <c r="B33" s="61" t="s">
        <v>42</v>
      </c>
      <c r="C33" s="62" t="s">
        <v>842</v>
      </c>
      <c r="D33" s="62"/>
      <c r="E33" s="62"/>
      <c r="F33" s="62"/>
      <c r="G33" s="62"/>
      <c r="H33" s="62"/>
      <c r="I33" s="62" t="s">
        <v>843</v>
      </c>
      <c r="J33" s="62"/>
      <c r="K33" s="62"/>
      <c r="L33" s="62" t="s">
        <v>844</v>
      </c>
      <c r="M33" s="62"/>
      <c r="N33" s="62"/>
      <c r="O33" s="62"/>
      <c r="P33" s="63" t="s">
        <v>40</v>
      </c>
      <c r="Q33" s="63" t="s">
        <v>60</v>
      </c>
      <c r="R33" s="63">
        <v>91.07</v>
      </c>
      <c r="S33" s="63">
        <v>91.07</v>
      </c>
      <c r="T33" s="63">
        <v>91.07</v>
      </c>
      <c r="U33" s="65">
        <f t="shared" si="0"/>
        <v>100</v>
      </c>
    </row>
    <row r="34" spans="1:22" ht="75" customHeight="1">
      <c r="A34" s="56"/>
      <c r="B34" s="61" t="s">
        <v>42</v>
      </c>
      <c r="C34" s="62" t="s">
        <v>845</v>
      </c>
      <c r="D34" s="62"/>
      <c r="E34" s="62"/>
      <c r="F34" s="62"/>
      <c r="G34" s="62"/>
      <c r="H34" s="62"/>
      <c r="I34" s="62" t="s">
        <v>846</v>
      </c>
      <c r="J34" s="62"/>
      <c r="K34" s="62"/>
      <c r="L34" s="62" t="s">
        <v>847</v>
      </c>
      <c r="M34" s="62"/>
      <c r="N34" s="62"/>
      <c r="O34" s="62"/>
      <c r="P34" s="63" t="s">
        <v>40</v>
      </c>
      <c r="Q34" s="63" t="s">
        <v>60</v>
      </c>
      <c r="R34" s="63">
        <v>92.53</v>
      </c>
      <c r="S34" s="63">
        <v>92.53</v>
      </c>
      <c r="T34" s="63">
        <v>89.79</v>
      </c>
      <c r="U34" s="65">
        <f t="shared" si="0"/>
        <v>97.038798227601859</v>
      </c>
    </row>
    <row r="35" spans="1:22" ht="75" customHeight="1">
      <c r="A35" s="56"/>
      <c r="B35" s="61" t="s">
        <v>42</v>
      </c>
      <c r="C35" s="62" t="s">
        <v>848</v>
      </c>
      <c r="D35" s="62"/>
      <c r="E35" s="62"/>
      <c r="F35" s="62"/>
      <c r="G35" s="62"/>
      <c r="H35" s="62"/>
      <c r="I35" s="62" t="s">
        <v>849</v>
      </c>
      <c r="J35" s="62"/>
      <c r="K35" s="62"/>
      <c r="L35" s="62" t="s">
        <v>850</v>
      </c>
      <c r="M35" s="62"/>
      <c r="N35" s="62"/>
      <c r="O35" s="62"/>
      <c r="P35" s="63" t="s">
        <v>40</v>
      </c>
      <c r="Q35" s="63" t="s">
        <v>60</v>
      </c>
      <c r="R35" s="63">
        <v>100</v>
      </c>
      <c r="S35" s="63">
        <v>100</v>
      </c>
      <c r="T35" s="63">
        <v>100</v>
      </c>
      <c r="U35" s="65">
        <f t="shared" si="0"/>
        <v>100</v>
      </c>
    </row>
    <row r="36" spans="1:22" ht="75" customHeight="1" thickBot="1">
      <c r="A36" s="56"/>
      <c r="B36" s="61" t="s">
        <v>42</v>
      </c>
      <c r="C36" s="62" t="s">
        <v>851</v>
      </c>
      <c r="D36" s="62"/>
      <c r="E36" s="62"/>
      <c r="F36" s="62"/>
      <c r="G36" s="62"/>
      <c r="H36" s="62"/>
      <c r="I36" s="62" t="s">
        <v>852</v>
      </c>
      <c r="J36" s="62"/>
      <c r="K36" s="62"/>
      <c r="L36" s="62" t="s">
        <v>853</v>
      </c>
      <c r="M36" s="62"/>
      <c r="N36" s="62"/>
      <c r="O36" s="62"/>
      <c r="P36" s="63" t="s">
        <v>40</v>
      </c>
      <c r="Q36" s="63" t="s">
        <v>60</v>
      </c>
      <c r="R36" s="63">
        <v>18.8</v>
      </c>
      <c r="S36" s="63">
        <v>18.8</v>
      </c>
      <c r="T36" s="63">
        <v>21.29</v>
      </c>
      <c r="U36" s="65">
        <f t="shared" si="0"/>
        <v>113.24468085106383</v>
      </c>
    </row>
    <row r="37" spans="1:22" ht="22.5" customHeight="1" thickTop="1" thickBot="1">
      <c r="B37" s="9" t="s">
        <v>61</v>
      </c>
      <c r="C37" s="10"/>
      <c r="D37" s="10"/>
      <c r="E37" s="10"/>
      <c r="F37" s="10"/>
      <c r="G37" s="10"/>
      <c r="H37" s="11"/>
      <c r="I37" s="11"/>
      <c r="J37" s="11"/>
      <c r="K37" s="11"/>
      <c r="L37" s="11"/>
      <c r="M37" s="11"/>
      <c r="N37" s="11"/>
      <c r="O37" s="11"/>
      <c r="P37" s="11"/>
      <c r="Q37" s="11"/>
      <c r="R37" s="11"/>
      <c r="S37" s="11"/>
      <c r="T37" s="11"/>
      <c r="U37" s="12"/>
      <c r="V37" s="66"/>
    </row>
    <row r="38" spans="1:22" ht="26.25" customHeight="1" thickTop="1">
      <c r="B38" s="67"/>
      <c r="C38" s="68"/>
      <c r="D38" s="68"/>
      <c r="E38" s="68"/>
      <c r="F38" s="68"/>
      <c r="G38" s="68"/>
      <c r="H38" s="69"/>
      <c r="I38" s="69"/>
      <c r="J38" s="69"/>
      <c r="K38" s="69"/>
      <c r="L38" s="69"/>
      <c r="M38" s="69"/>
      <c r="N38" s="69"/>
      <c r="O38" s="69"/>
      <c r="P38" s="70"/>
      <c r="Q38" s="71"/>
      <c r="R38" s="72" t="s">
        <v>62</v>
      </c>
      <c r="S38" s="40" t="s">
        <v>63</v>
      </c>
      <c r="T38" s="72" t="s">
        <v>64</v>
      </c>
      <c r="U38" s="40" t="s">
        <v>65</v>
      </c>
    </row>
    <row r="39" spans="1:22" ht="26.25" customHeight="1" thickBot="1">
      <c r="B39" s="73"/>
      <c r="C39" s="74"/>
      <c r="D39" s="74"/>
      <c r="E39" s="74"/>
      <c r="F39" s="74"/>
      <c r="G39" s="74"/>
      <c r="H39" s="75"/>
      <c r="I39" s="75"/>
      <c r="J39" s="75"/>
      <c r="K39" s="75"/>
      <c r="L39" s="75"/>
      <c r="M39" s="75"/>
      <c r="N39" s="75"/>
      <c r="O39" s="75"/>
      <c r="P39" s="76"/>
      <c r="Q39" s="77"/>
      <c r="R39" s="78" t="s">
        <v>66</v>
      </c>
      <c r="S39" s="77" t="s">
        <v>66</v>
      </c>
      <c r="T39" s="77" t="s">
        <v>66</v>
      </c>
      <c r="U39" s="77" t="s">
        <v>67</v>
      </c>
    </row>
    <row r="40" spans="1:22" ht="13.5" customHeight="1" thickBot="1">
      <c r="B40" s="79" t="s">
        <v>68</v>
      </c>
      <c r="C40" s="80"/>
      <c r="D40" s="80"/>
      <c r="E40" s="81"/>
      <c r="F40" s="81"/>
      <c r="G40" s="81"/>
      <c r="H40" s="82"/>
      <c r="I40" s="82"/>
      <c r="J40" s="82"/>
      <c r="K40" s="82"/>
      <c r="L40" s="82"/>
      <c r="M40" s="82"/>
      <c r="N40" s="82"/>
      <c r="O40" s="82"/>
      <c r="P40" s="83"/>
      <c r="Q40" s="83"/>
      <c r="R40" s="84">
        <f>2806.903134</f>
        <v>2806.9031340000001</v>
      </c>
      <c r="S40" s="84">
        <f>2756.383347</f>
        <v>2756.383347</v>
      </c>
      <c r="T40" s="84">
        <f>2621.77728469999</f>
        <v>2621.7772846999901</v>
      </c>
      <c r="U40" s="85">
        <f>+IF(ISERR(T40/S40*100),"N/A",T40/S40*100)</f>
        <v>95.116569600287534</v>
      </c>
    </row>
    <row r="41" spans="1:22" ht="13.5" customHeight="1" thickBot="1">
      <c r="B41" s="86" t="s">
        <v>69</v>
      </c>
      <c r="C41" s="87"/>
      <c r="D41" s="87"/>
      <c r="E41" s="88"/>
      <c r="F41" s="88"/>
      <c r="G41" s="88"/>
      <c r="H41" s="89"/>
      <c r="I41" s="89"/>
      <c r="J41" s="89"/>
      <c r="K41" s="89"/>
      <c r="L41" s="89"/>
      <c r="M41" s="89"/>
      <c r="N41" s="89"/>
      <c r="O41" s="89"/>
      <c r="P41" s="90"/>
      <c r="Q41" s="90"/>
      <c r="R41" s="84">
        <f>2716.64363013</f>
        <v>2716.64363013</v>
      </c>
      <c r="S41" s="84">
        <f>2630.46062871</f>
        <v>2630.46062871</v>
      </c>
      <c r="T41" s="84">
        <f>2621.77728469999</f>
        <v>2621.7772846999901</v>
      </c>
      <c r="U41" s="85">
        <f>+IF(ISERR(T41/S41*100),"N/A",T41/S41*100)</f>
        <v>99.669892644838086</v>
      </c>
    </row>
    <row r="42" spans="1:22" ht="14.85" customHeight="1" thickTop="1" thickBot="1">
      <c r="B42" s="9" t="s">
        <v>70</v>
      </c>
      <c r="C42" s="10"/>
      <c r="D42" s="10"/>
      <c r="E42" s="10"/>
      <c r="F42" s="10"/>
      <c r="G42" s="10"/>
      <c r="H42" s="11"/>
      <c r="I42" s="11"/>
      <c r="J42" s="11"/>
      <c r="K42" s="11"/>
      <c r="L42" s="11"/>
      <c r="M42" s="11"/>
      <c r="N42" s="11"/>
      <c r="O42" s="11"/>
      <c r="P42" s="11"/>
      <c r="Q42" s="11"/>
      <c r="R42" s="11"/>
      <c r="S42" s="11"/>
      <c r="T42" s="11"/>
      <c r="U42" s="12"/>
    </row>
    <row r="43" spans="1:22" ht="44.25" customHeight="1" thickTop="1">
      <c r="B43" s="91" t="s">
        <v>71</v>
      </c>
      <c r="C43" s="93"/>
      <c r="D43" s="93"/>
      <c r="E43" s="93"/>
      <c r="F43" s="93"/>
      <c r="G43" s="93"/>
      <c r="H43" s="93"/>
      <c r="I43" s="93"/>
      <c r="J43" s="93"/>
      <c r="K43" s="93"/>
      <c r="L43" s="93"/>
      <c r="M43" s="93"/>
      <c r="N43" s="93"/>
      <c r="O43" s="93"/>
      <c r="P43" s="93"/>
      <c r="Q43" s="93"/>
      <c r="R43" s="93"/>
      <c r="S43" s="93"/>
      <c r="T43" s="93"/>
      <c r="U43" s="92"/>
    </row>
    <row r="44" spans="1:22" ht="29.45" customHeight="1">
      <c r="B44" s="94" t="s">
        <v>854</v>
      </c>
      <c r="C44" s="96"/>
      <c r="D44" s="96"/>
      <c r="E44" s="96"/>
      <c r="F44" s="96"/>
      <c r="G44" s="96"/>
      <c r="H44" s="96"/>
      <c r="I44" s="96"/>
      <c r="J44" s="96"/>
      <c r="K44" s="96"/>
      <c r="L44" s="96"/>
      <c r="M44" s="96"/>
      <c r="N44" s="96"/>
      <c r="O44" s="96"/>
      <c r="P44" s="96"/>
      <c r="Q44" s="96"/>
      <c r="R44" s="96"/>
      <c r="S44" s="96"/>
      <c r="T44" s="96"/>
      <c r="U44" s="95"/>
    </row>
    <row r="45" spans="1:22" ht="17.45" customHeight="1">
      <c r="B45" s="94" t="s">
        <v>855</v>
      </c>
      <c r="C45" s="96"/>
      <c r="D45" s="96"/>
      <c r="E45" s="96"/>
      <c r="F45" s="96"/>
      <c r="G45" s="96"/>
      <c r="H45" s="96"/>
      <c r="I45" s="96"/>
      <c r="J45" s="96"/>
      <c r="K45" s="96"/>
      <c r="L45" s="96"/>
      <c r="M45" s="96"/>
      <c r="N45" s="96"/>
      <c r="O45" s="96"/>
      <c r="P45" s="96"/>
      <c r="Q45" s="96"/>
      <c r="R45" s="96"/>
      <c r="S45" s="96"/>
      <c r="T45" s="96"/>
      <c r="U45" s="95"/>
    </row>
    <row r="46" spans="1:22" ht="34.5" customHeight="1">
      <c r="B46" s="94" t="s">
        <v>856</v>
      </c>
      <c r="C46" s="96"/>
      <c r="D46" s="96"/>
      <c r="E46" s="96"/>
      <c r="F46" s="96"/>
      <c r="G46" s="96"/>
      <c r="H46" s="96"/>
      <c r="I46" s="96"/>
      <c r="J46" s="96"/>
      <c r="K46" s="96"/>
      <c r="L46" s="96"/>
      <c r="M46" s="96"/>
      <c r="N46" s="96"/>
      <c r="O46" s="96"/>
      <c r="P46" s="96"/>
      <c r="Q46" s="96"/>
      <c r="R46" s="96"/>
      <c r="S46" s="96"/>
      <c r="T46" s="96"/>
      <c r="U46" s="95"/>
    </row>
    <row r="47" spans="1:22" ht="44.1" customHeight="1">
      <c r="B47" s="94" t="s">
        <v>857</v>
      </c>
      <c r="C47" s="96"/>
      <c r="D47" s="96"/>
      <c r="E47" s="96"/>
      <c r="F47" s="96"/>
      <c r="G47" s="96"/>
      <c r="H47" s="96"/>
      <c r="I47" s="96"/>
      <c r="J47" s="96"/>
      <c r="K47" s="96"/>
      <c r="L47" s="96"/>
      <c r="M47" s="96"/>
      <c r="N47" s="96"/>
      <c r="O47" s="96"/>
      <c r="P47" s="96"/>
      <c r="Q47" s="96"/>
      <c r="R47" s="96"/>
      <c r="S47" s="96"/>
      <c r="T47" s="96"/>
      <c r="U47" s="95"/>
    </row>
    <row r="48" spans="1:22" ht="17.45" customHeight="1">
      <c r="B48" s="94" t="s">
        <v>858</v>
      </c>
      <c r="C48" s="96"/>
      <c r="D48" s="96"/>
      <c r="E48" s="96"/>
      <c r="F48" s="96"/>
      <c r="G48" s="96"/>
      <c r="H48" s="96"/>
      <c r="I48" s="96"/>
      <c r="J48" s="96"/>
      <c r="K48" s="96"/>
      <c r="L48" s="96"/>
      <c r="M48" s="96"/>
      <c r="N48" s="96"/>
      <c r="O48" s="96"/>
      <c r="P48" s="96"/>
      <c r="Q48" s="96"/>
      <c r="R48" s="96"/>
      <c r="S48" s="96"/>
      <c r="T48" s="96"/>
      <c r="U48" s="95"/>
    </row>
    <row r="49" spans="2:21" ht="50.45" customHeight="1">
      <c r="B49" s="94" t="s">
        <v>859</v>
      </c>
      <c r="C49" s="96"/>
      <c r="D49" s="96"/>
      <c r="E49" s="96"/>
      <c r="F49" s="96"/>
      <c r="G49" s="96"/>
      <c r="H49" s="96"/>
      <c r="I49" s="96"/>
      <c r="J49" s="96"/>
      <c r="K49" s="96"/>
      <c r="L49" s="96"/>
      <c r="M49" s="96"/>
      <c r="N49" s="96"/>
      <c r="O49" s="96"/>
      <c r="P49" s="96"/>
      <c r="Q49" s="96"/>
      <c r="R49" s="96"/>
      <c r="S49" s="96"/>
      <c r="T49" s="96"/>
      <c r="U49" s="95"/>
    </row>
    <row r="50" spans="2:21" ht="17.45" customHeight="1">
      <c r="B50" s="94" t="s">
        <v>860</v>
      </c>
      <c r="C50" s="96"/>
      <c r="D50" s="96"/>
      <c r="E50" s="96"/>
      <c r="F50" s="96"/>
      <c r="G50" s="96"/>
      <c r="H50" s="96"/>
      <c r="I50" s="96"/>
      <c r="J50" s="96"/>
      <c r="K50" s="96"/>
      <c r="L50" s="96"/>
      <c r="M50" s="96"/>
      <c r="N50" s="96"/>
      <c r="O50" s="96"/>
      <c r="P50" s="96"/>
      <c r="Q50" s="96"/>
      <c r="R50" s="96"/>
      <c r="S50" s="96"/>
      <c r="T50" s="96"/>
      <c r="U50" s="95"/>
    </row>
    <row r="51" spans="2:21" ht="25.5" customHeight="1">
      <c r="B51" s="94" t="s">
        <v>861</v>
      </c>
      <c r="C51" s="96"/>
      <c r="D51" s="96"/>
      <c r="E51" s="96"/>
      <c r="F51" s="96"/>
      <c r="G51" s="96"/>
      <c r="H51" s="96"/>
      <c r="I51" s="96"/>
      <c r="J51" s="96"/>
      <c r="K51" s="96"/>
      <c r="L51" s="96"/>
      <c r="M51" s="96"/>
      <c r="N51" s="96"/>
      <c r="O51" s="96"/>
      <c r="P51" s="96"/>
      <c r="Q51" s="96"/>
      <c r="R51" s="96"/>
      <c r="S51" s="96"/>
      <c r="T51" s="96"/>
      <c r="U51" s="95"/>
    </row>
    <row r="52" spans="2:21" ht="45" customHeight="1">
      <c r="B52" s="94" t="s">
        <v>862</v>
      </c>
      <c r="C52" s="96"/>
      <c r="D52" s="96"/>
      <c r="E52" s="96"/>
      <c r="F52" s="96"/>
      <c r="G52" s="96"/>
      <c r="H52" s="96"/>
      <c r="I52" s="96"/>
      <c r="J52" s="96"/>
      <c r="K52" s="96"/>
      <c r="L52" s="96"/>
      <c r="M52" s="96"/>
      <c r="N52" s="96"/>
      <c r="O52" s="96"/>
      <c r="P52" s="96"/>
      <c r="Q52" s="96"/>
      <c r="R52" s="96"/>
      <c r="S52" s="96"/>
      <c r="T52" s="96"/>
      <c r="U52" s="95"/>
    </row>
    <row r="53" spans="2:21" ht="43.7" customHeight="1">
      <c r="B53" s="94" t="s">
        <v>863</v>
      </c>
      <c r="C53" s="96"/>
      <c r="D53" s="96"/>
      <c r="E53" s="96"/>
      <c r="F53" s="96"/>
      <c r="G53" s="96"/>
      <c r="H53" s="96"/>
      <c r="I53" s="96"/>
      <c r="J53" s="96"/>
      <c r="K53" s="96"/>
      <c r="L53" s="96"/>
      <c r="M53" s="96"/>
      <c r="N53" s="96"/>
      <c r="O53" s="96"/>
      <c r="P53" s="96"/>
      <c r="Q53" s="96"/>
      <c r="R53" s="96"/>
      <c r="S53" s="96"/>
      <c r="T53" s="96"/>
      <c r="U53" s="95"/>
    </row>
    <row r="54" spans="2:21" ht="33.6" customHeight="1">
      <c r="B54" s="94" t="s">
        <v>864</v>
      </c>
      <c r="C54" s="96"/>
      <c r="D54" s="96"/>
      <c r="E54" s="96"/>
      <c r="F54" s="96"/>
      <c r="G54" s="96"/>
      <c r="H54" s="96"/>
      <c r="I54" s="96"/>
      <c r="J54" s="96"/>
      <c r="K54" s="96"/>
      <c r="L54" s="96"/>
      <c r="M54" s="96"/>
      <c r="N54" s="96"/>
      <c r="O54" s="96"/>
      <c r="P54" s="96"/>
      <c r="Q54" s="96"/>
      <c r="R54" s="96"/>
      <c r="S54" s="96"/>
      <c r="T54" s="96"/>
      <c r="U54" s="95"/>
    </row>
    <row r="55" spans="2:21" ht="35.450000000000003" customHeight="1">
      <c r="B55" s="94" t="s">
        <v>865</v>
      </c>
      <c r="C55" s="96"/>
      <c r="D55" s="96"/>
      <c r="E55" s="96"/>
      <c r="F55" s="96"/>
      <c r="G55" s="96"/>
      <c r="H55" s="96"/>
      <c r="I55" s="96"/>
      <c r="J55" s="96"/>
      <c r="K55" s="96"/>
      <c r="L55" s="96"/>
      <c r="M55" s="96"/>
      <c r="N55" s="96"/>
      <c r="O55" s="96"/>
      <c r="P55" s="96"/>
      <c r="Q55" s="96"/>
      <c r="R55" s="96"/>
      <c r="S55" s="96"/>
      <c r="T55" s="96"/>
      <c r="U55" s="95"/>
    </row>
    <row r="56" spans="2:21" ht="49.35" customHeight="1">
      <c r="B56" s="94" t="s">
        <v>866</v>
      </c>
      <c r="C56" s="96"/>
      <c r="D56" s="96"/>
      <c r="E56" s="96"/>
      <c r="F56" s="96"/>
      <c r="G56" s="96"/>
      <c r="H56" s="96"/>
      <c r="I56" s="96"/>
      <c r="J56" s="96"/>
      <c r="K56" s="96"/>
      <c r="L56" s="96"/>
      <c r="M56" s="96"/>
      <c r="N56" s="96"/>
      <c r="O56" s="96"/>
      <c r="P56" s="96"/>
      <c r="Q56" s="96"/>
      <c r="R56" s="96"/>
      <c r="S56" s="96"/>
      <c r="T56" s="96"/>
      <c r="U56" s="95"/>
    </row>
    <row r="57" spans="2:21" ht="36.75" customHeight="1">
      <c r="B57" s="94" t="s">
        <v>867</v>
      </c>
      <c r="C57" s="96"/>
      <c r="D57" s="96"/>
      <c r="E57" s="96"/>
      <c r="F57" s="96"/>
      <c r="G57" s="96"/>
      <c r="H57" s="96"/>
      <c r="I57" s="96"/>
      <c r="J57" s="96"/>
      <c r="K57" s="96"/>
      <c r="L57" s="96"/>
      <c r="M57" s="96"/>
      <c r="N57" s="96"/>
      <c r="O57" s="96"/>
      <c r="P57" s="96"/>
      <c r="Q57" s="96"/>
      <c r="R57" s="96"/>
      <c r="S57" s="96"/>
      <c r="T57" s="96"/>
      <c r="U57" s="95"/>
    </row>
    <row r="58" spans="2:21" ht="44.1" customHeight="1">
      <c r="B58" s="94" t="s">
        <v>868</v>
      </c>
      <c r="C58" s="96"/>
      <c r="D58" s="96"/>
      <c r="E58" s="96"/>
      <c r="F58" s="96"/>
      <c r="G58" s="96"/>
      <c r="H58" s="96"/>
      <c r="I58" s="96"/>
      <c r="J58" s="96"/>
      <c r="K58" s="96"/>
      <c r="L58" s="96"/>
      <c r="M58" s="96"/>
      <c r="N58" s="96"/>
      <c r="O58" s="96"/>
      <c r="P58" s="96"/>
      <c r="Q58" s="96"/>
      <c r="R58" s="96"/>
      <c r="S58" s="96"/>
      <c r="T58" s="96"/>
      <c r="U58" s="95"/>
    </row>
    <row r="59" spans="2:21" ht="54" customHeight="1">
      <c r="B59" s="94" t="s">
        <v>869</v>
      </c>
      <c r="C59" s="96"/>
      <c r="D59" s="96"/>
      <c r="E59" s="96"/>
      <c r="F59" s="96"/>
      <c r="G59" s="96"/>
      <c r="H59" s="96"/>
      <c r="I59" s="96"/>
      <c r="J59" s="96"/>
      <c r="K59" s="96"/>
      <c r="L59" s="96"/>
      <c r="M59" s="96"/>
      <c r="N59" s="96"/>
      <c r="O59" s="96"/>
      <c r="P59" s="96"/>
      <c r="Q59" s="96"/>
      <c r="R59" s="96"/>
      <c r="S59" s="96"/>
      <c r="T59" s="96"/>
      <c r="U59" s="95"/>
    </row>
    <row r="60" spans="2:21" ht="54.6" customHeight="1">
      <c r="B60" s="94" t="s">
        <v>870</v>
      </c>
      <c r="C60" s="96"/>
      <c r="D60" s="96"/>
      <c r="E60" s="96"/>
      <c r="F60" s="96"/>
      <c r="G60" s="96"/>
      <c r="H60" s="96"/>
      <c r="I60" s="96"/>
      <c r="J60" s="96"/>
      <c r="K60" s="96"/>
      <c r="L60" s="96"/>
      <c r="M60" s="96"/>
      <c r="N60" s="96"/>
      <c r="O60" s="96"/>
      <c r="P60" s="96"/>
      <c r="Q60" s="96"/>
      <c r="R60" s="96"/>
      <c r="S60" s="96"/>
      <c r="T60" s="96"/>
      <c r="U60" s="95"/>
    </row>
    <row r="61" spans="2:21" ht="32.25" customHeight="1">
      <c r="B61" s="94" t="s">
        <v>871</v>
      </c>
      <c r="C61" s="96"/>
      <c r="D61" s="96"/>
      <c r="E61" s="96"/>
      <c r="F61" s="96"/>
      <c r="G61" s="96"/>
      <c r="H61" s="96"/>
      <c r="I61" s="96"/>
      <c r="J61" s="96"/>
      <c r="K61" s="96"/>
      <c r="L61" s="96"/>
      <c r="M61" s="96"/>
      <c r="N61" s="96"/>
      <c r="O61" s="96"/>
      <c r="P61" s="96"/>
      <c r="Q61" s="96"/>
      <c r="R61" s="96"/>
      <c r="S61" s="96"/>
      <c r="T61" s="96"/>
      <c r="U61" s="95"/>
    </row>
    <row r="62" spans="2:21" ht="26.1" customHeight="1">
      <c r="B62" s="94" t="s">
        <v>872</v>
      </c>
      <c r="C62" s="96"/>
      <c r="D62" s="96"/>
      <c r="E62" s="96"/>
      <c r="F62" s="96"/>
      <c r="G62" s="96"/>
      <c r="H62" s="96"/>
      <c r="I62" s="96"/>
      <c r="J62" s="96"/>
      <c r="K62" s="96"/>
      <c r="L62" s="96"/>
      <c r="M62" s="96"/>
      <c r="N62" s="96"/>
      <c r="O62" s="96"/>
      <c r="P62" s="96"/>
      <c r="Q62" s="96"/>
      <c r="R62" s="96"/>
      <c r="S62" s="96"/>
      <c r="T62" s="96"/>
      <c r="U62" s="95"/>
    </row>
    <row r="63" spans="2:21" ht="36.200000000000003" customHeight="1">
      <c r="B63" s="94" t="s">
        <v>873</v>
      </c>
      <c r="C63" s="96"/>
      <c r="D63" s="96"/>
      <c r="E63" s="96"/>
      <c r="F63" s="96"/>
      <c r="G63" s="96"/>
      <c r="H63" s="96"/>
      <c r="I63" s="96"/>
      <c r="J63" s="96"/>
      <c r="K63" s="96"/>
      <c r="L63" s="96"/>
      <c r="M63" s="96"/>
      <c r="N63" s="96"/>
      <c r="O63" s="96"/>
      <c r="P63" s="96"/>
      <c r="Q63" s="96"/>
      <c r="R63" s="96"/>
      <c r="S63" s="96"/>
      <c r="T63" s="96"/>
      <c r="U63" s="95"/>
    </row>
    <row r="64" spans="2:21" ht="19.5" customHeight="1">
      <c r="B64" s="94" t="s">
        <v>874</v>
      </c>
      <c r="C64" s="96"/>
      <c r="D64" s="96"/>
      <c r="E64" s="96"/>
      <c r="F64" s="96"/>
      <c r="G64" s="96"/>
      <c r="H64" s="96"/>
      <c r="I64" s="96"/>
      <c r="J64" s="96"/>
      <c r="K64" s="96"/>
      <c r="L64" s="96"/>
      <c r="M64" s="96"/>
      <c r="N64" s="96"/>
      <c r="O64" s="96"/>
      <c r="P64" s="96"/>
      <c r="Q64" s="96"/>
      <c r="R64" s="96"/>
      <c r="S64" s="96"/>
      <c r="T64" s="96"/>
      <c r="U64" s="95"/>
    </row>
    <row r="65" spans="2:21" ht="22.7" customHeight="1">
      <c r="B65" s="94" t="s">
        <v>875</v>
      </c>
      <c r="C65" s="96"/>
      <c r="D65" s="96"/>
      <c r="E65" s="96"/>
      <c r="F65" s="96"/>
      <c r="G65" s="96"/>
      <c r="H65" s="96"/>
      <c r="I65" s="96"/>
      <c r="J65" s="96"/>
      <c r="K65" s="96"/>
      <c r="L65" s="96"/>
      <c r="M65" s="96"/>
      <c r="N65" s="96"/>
      <c r="O65" s="96"/>
      <c r="P65" s="96"/>
      <c r="Q65" s="96"/>
      <c r="R65" s="96"/>
      <c r="S65" s="96"/>
      <c r="T65" s="96"/>
      <c r="U65" s="95"/>
    </row>
    <row r="66" spans="2:21" ht="23.1" customHeight="1">
      <c r="B66" s="94" t="s">
        <v>876</v>
      </c>
      <c r="C66" s="96"/>
      <c r="D66" s="96"/>
      <c r="E66" s="96"/>
      <c r="F66" s="96"/>
      <c r="G66" s="96"/>
      <c r="H66" s="96"/>
      <c r="I66" s="96"/>
      <c r="J66" s="96"/>
      <c r="K66" s="96"/>
      <c r="L66" s="96"/>
      <c r="M66" s="96"/>
      <c r="N66" s="96"/>
      <c r="O66" s="96"/>
      <c r="P66" s="96"/>
      <c r="Q66" s="96"/>
      <c r="R66" s="96"/>
      <c r="S66" s="96"/>
      <c r="T66" s="96"/>
      <c r="U66" s="95"/>
    </row>
    <row r="67" spans="2:21" ht="33" customHeight="1">
      <c r="B67" s="94" t="s">
        <v>877</v>
      </c>
      <c r="C67" s="96"/>
      <c r="D67" s="96"/>
      <c r="E67" s="96"/>
      <c r="F67" s="96"/>
      <c r="G67" s="96"/>
      <c r="H67" s="96"/>
      <c r="I67" s="96"/>
      <c r="J67" s="96"/>
      <c r="K67" s="96"/>
      <c r="L67" s="96"/>
      <c r="M67" s="96"/>
      <c r="N67" s="96"/>
      <c r="O67" s="96"/>
      <c r="P67" s="96"/>
      <c r="Q67" s="96"/>
      <c r="R67" s="96"/>
      <c r="S67" s="96"/>
      <c r="T67" s="96"/>
      <c r="U67" s="95"/>
    </row>
    <row r="68" spans="2:21" ht="24" customHeight="1">
      <c r="B68" s="94" t="s">
        <v>878</v>
      </c>
      <c r="C68" s="96"/>
      <c r="D68" s="96"/>
      <c r="E68" s="96"/>
      <c r="F68" s="96"/>
      <c r="G68" s="96"/>
      <c r="H68" s="96"/>
      <c r="I68" s="96"/>
      <c r="J68" s="96"/>
      <c r="K68" s="96"/>
      <c r="L68" s="96"/>
      <c r="M68" s="96"/>
      <c r="N68" s="96"/>
      <c r="O68" s="96"/>
      <c r="P68" s="96"/>
      <c r="Q68" s="96"/>
      <c r="R68" s="96"/>
      <c r="S68" s="96"/>
      <c r="T68" s="96"/>
      <c r="U68" s="95"/>
    </row>
    <row r="69" spans="2:21" ht="34.5" customHeight="1" thickBot="1">
      <c r="B69" s="97" t="s">
        <v>879</v>
      </c>
      <c r="C69" s="99"/>
      <c r="D69" s="99"/>
      <c r="E69" s="99"/>
      <c r="F69" s="99"/>
      <c r="G69" s="99"/>
      <c r="H69" s="99"/>
      <c r="I69" s="99"/>
      <c r="J69" s="99"/>
      <c r="K69" s="99"/>
      <c r="L69" s="99"/>
      <c r="M69" s="99"/>
      <c r="N69" s="99"/>
      <c r="O69" s="99"/>
      <c r="P69" s="99"/>
      <c r="Q69" s="99"/>
      <c r="R69" s="99"/>
      <c r="S69" s="99"/>
      <c r="T69" s="99"/>
      <c r="U69" s="98"/>
    </row>
  </sheetData>
  <mergeCells count="128">
    <mergeCell ref="B68:U68"/>
    <mergeCell ref="B69:U69"/>
    <mergeCell ref="B62:U62"/>
    <mergeCell ref="B63:U63"/>
    <mergeCell ref="B64:U64"/>
    <mergeCell ref="B65:U65"/>
    <mergeCell ref="B66:U66"/>
    <mergeCell ref="B67:U67"/>
    <mergeCell ref="B56:U56"/>
    <mergeCell ref="B57:U57"/>
    <mergeCell ref="B58:U58"/>
    <mergeCell ref="B59:U59"/>
    <mergeCell ref="B60:U60"/>
    <mergeCell ref="B61:U61"/>
    <mergeCell ref="B50:U50"/>
    <mergeCell ref="B51:U51"/>
    <mergeCell ref="B52:U52"/>
    <mergeCell ref="B53:U53"/>
    <mergeCell ref="B54:U54"/>
    <mergeCell ref="B55:U55"/>
    <mergeCell ref="B44:U44"/>
    <mergeCell ref="B45:U45"/>
    <mergeCell ref="B46:U46"/>
    <mergeCell ref="B47:U47"/>
    <mergeCell ref="B48:U48"/>
    <mergeCell ref="B49:U49"/>
    <mergeCell ref="C36:H36"/>
    <mergeCell ref="I36:K36"/>
    <mergeCell ref="L36:O36"/>
    <mergeCell ref="B40:D40"/>
    <mergeCell ref="B41:D41"/>
    <mergeCell ref="B43:U43"/>
    <mergeCell ref="C34:H34"/>
    <mergeCell ref="I34:K34"/>
    <mergeCell ref="L34:O34"/>
    <mergeCell ref="C35:H35"/>
    <mergeCell ref="I35:K35"/>
    <mergeCell ref="L35:O35"/>
    <mergeCell ref="C32:H32"/>
    <mergeCell ref="I32:K32"/>
    <mergeCell ref="L32:O32"/>
    <mergeCell ref="C33:H33"/>
    <mergeCell ref="I33:K33"/>
    <mergeCell ref="L33:O33"/>
    <mergeCell ref="C30:H30"/>
    <mergeCell ref="I30:K30"/>
    <mergeCell ref="L30:O30"/>
    <mergeCell ref="C31:H31"/>
    <mergeCell ref="I31:K31"/>
    <mergeCell ref="L31:O31"/>
    <mergeCell ref="C28:H28"/>
    <mergeCell ref="I28:K28"/>
    <mergeCell ref="L28:O28"/>
    <mergeCell ref="C29:H29"/>
    <mergeCell ref="I29:K29"/>
    <mergeCell ref="L29:O29"/>
    <mergeCell ref="C26:H26"/>
    <mergeCell ref="I26:K26"/>
    <mergeCell ref="L26:O26"/>
    <mergeCell ref="C27:H27"/>
    <mergeCell ref="I27:K27"/>
    <mergeCell ref="L27:O27"/>
    <mergeCell ref="C24:H24"/>
    <mergeCell ref="I24:K24"/>
    <mergeCell ref="L24:O24"/>
    <mergeCell ref="C25:H25"/>
    <mergeCell ref="I25:K25"/>
    <mergeCell ref="L25:O25"/>
    <mergeCell ref="C22:H22"/>
    <mergeCell ref="I22:K22"/>
    <mergeCell ref="L22:O22"/>
    <mergeCell ref="C23:H23"/>
    <mergeCell ref="I23:K23"/>
    <mergeCell ref="L23:O23"/>
    <mergeCell ref="C20:H20"/>
    <mergeCell ref="I20:K20"/>
    <mergeCell ref="L20:O20"/>
    <mergeCell ref="C21:H21"/>
    <mergeCell ref="I21:K21"/>
    <mergeCell ref="L21:O21"/>
    <mergeCell ref="C18:H18"/>
    <mergeCell ref="I18:K18"/>
    <mergeCell ref="L18:O18"/>
    <mergeCell ref="C19:H19"/>
    <mergeCell ref="I19:K19"/>
    <mergeCell ref="L19:O19"/>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63" fitToHeight="10" orientation="landscape" r:id="rId1"/>
  <headerFooter>
    <oddFooter>&amp;R&amp;P de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89"/>
  <sheetViews>
    <sheetView view="pageBreakPreview" zoomScale="80" zoomScaleNormal="80" zoomScaleSheetLayoutView="80" workbookViewId="0">
      <selection activeCell="I11" sqref="I11:K11"/>
    </sheetView>
  </sheetViews>
  <sheetFormatPr baseColWidth="10" defaultColWidth="11.42578125" defaultRowHeight="12.75"/>
  <cols>
    <col min="1" max="1" width="4" style="1" customWidth="1"/>
    <col min="2" max="2" width="15.71093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 style="1" customWidth="1"/>
    <col min="11" max="11" width="10.85546875" style="1" customWidth="1"/>
    <col min="12" max="12" width="8.85546875" style="1" customWidth="1"/>
    <col min="13" max="13" width="7" style="1" customWidth="1"/>
    <col min="14" max="14" width="9.42578125" style="1" customWidth="1"/>
    <col min="15" max="15" width="12.7109375" style="1" customWidth="1"/>
    <col min="16" max="16" width="13.28515625" style="1" customWidth="1"/>
    <col min="17" max="17" width="13.85546875" style="1" customWidth="1"/>
    <col min="18" max="18" width="10.28515625" style="1" customWidth="1"/>
    <col min="19" max="19" width="14.85546875" style="1" customWidth="1"/>
    <col min="20" max="20" width="12.28515625" style="1" customWidth="1"/>
    <col min="21" max="21" width="11.85546875" style="1" customWidth="1"/>
    <col min="22" max="22" width="13.140625" style="1" customWidth="1"/>
    <col min="23" max="23" width="12.28515625" style="1" customWidth="1"/>
    <col min="24" max="24" width="9.7109375" style="1" customWidth="1"/>
    <col min="25" max="25" width="10" style="1" customWidth="1"/>
    <col min="26" max="26" width="11" style="1" customWidth="1"/>
    <col min="27" max="29" width="11.42578125" style="1"/>
    <col min="30" max="30" width="17.5703125" style="1" customWidth="1"/>
    <col min="31" max="16384" width="11.42578125" style="1"/>
  </cols>
  <sheetData>
    <row r="1" spans="1:34" s="2" customFormat="1" ht="48" customHeight="1">
      <c r="A1" s="3"/>
      <c r="B1" s="4" t="s">
        <v>0</v>
      </c>
      <c r="C1" s="4"/>
      <c r="D1" s="4"/>
      <c r="E1" s="4"/>
      <c r="F1" s="4"/>
      <c r="G1" s="4"/>
      <c r="H1" s="4"/>
      <c r="I1" s="4"/>
      <c r="J1" s="4"/>
      <c r="K1" s="4"/>
      <c r="L1" s="4"/>
      <c r="M1" s="3" t="s">
        <v>1</v>
      </c>
      <c r="N1" s="3"/>
      <c r="O1" s="3"/>
      <c r="P1" s="5"/>
      <c r="Q1" s="5"/>
      <c r="R1" s="5"/>
      <c r="Y1" s="6"/>
      <c r="Z1" s="6"/>
      <c r="AA1" s="7"/>
      <c r="AH1" s="8"/>
    </row>
    <row r="2" spans="1:34" ht="13.5" customHeight="1" thickBot="1"/>
    <row r="3" spans="1:34" ht="22.5" customHeight="1" thickTop="1" thickBot="1">
      <c r="B3" s="9" t="s">
        <v>2</v>
      </c>
      <c r="C3" s="10"/>
      <c r="D3" s="10"/>
      <c r="E3" s="10"/>
      <c r="F3" s="10"/>
      <c r="G3" s="10"/>
      <c r="H3" s="11"/>
      <c r="I3" s="11"/>
      <c r="J3" s="11"/>
      <c r="K3" s="11"/>
      <c r="L3" s="11"/>
      <c r="M3" s="11"/>
      <c r="N3" s="11"/>
      <c r="O3" s="11"/>
      <c r="P3" s="11"/>
      <c r="Q3" s="11"/>
      <c r="R3" s="11"/>
      <c r="S3" s="11"/>
      <c r="T3" s="11"/>
      <c r="U3" s="12"/>
    </row>
    <row r="4" spans="1:34" ht="51.75" customHeight="1" thickTop="1">
      <c r="B4" s="13" t="s">
        <v>3</v>
      </c>
      <c r="C4" s="14" t="s">
        <v>880</v>
      </c>
      <c r="D4" s="15" t="s">
        <v>881</v>
      </c>
      <c r="E4" s="15"/>
      <c r="F4" s="15"/>
      <c r="G4" s="15"/>
      <c r="H4" s="15"/>
      <c r="I4" s="16"/>
      <c r="J4" s="17" t="s">
        <v>6</v>
      </c>
      <c r="K4" s="18" t="s">
        <v>7</v>
      </c>
      <c r="L4" s="19" t="s">
        <v>8</v>
      </c>
      <c r="M4" s="19"/>
      <c r="N4" s="19"/>
      <c r="O4" s="19"/>
      <c r="P4" s="17" t="s">
        <v>9</v>
      </c>
      <c r="Q4" s="19" t="s">
        <v>882</v>
      </c>
      <c r="R4" s="19"/>
      <c r="S4" s="17" t="s">
        <v>11</v>
      </c>
      <c r="T4" s="19" t="s">
        <v>12</v>
      </c>
      <c r="U4" s="20"/>
    </row>
    <row r="5" spans="1:34" ht="15.75" customHeight="1">
      <c r="B5" s="21" t="s">
        <v>13</v>
      </c>
      <c r="C5" s="22"/>
      <c r="D5" s="22"/>
      <c r="E5" s="22"/>
      <c r="F5" s="22"/>
      <c r="G5" s="22"/>
      <c r="H5" s="22"/>
      <c r="I5" s="22"/>
      <c r="J5" s="22"/>
      <c r="K5" s="22"/>
      <c r="L5" s="22"/>
      <c r="M5" s="22"/>
      <c r="N5" s="22"/>
      <c r="O5" s="22"/>
      <c r="P5" s="22"/>
      <c r="Q5" s="22"/>
      <c r="R5" s="22"/>
      <c r="S5" s="22"/>
      <c r="T5" s="22"/>
      <c r="U5" s="23"/>
    </row>
    <row r="6" spans="1:34" ht="37.5" customHeight="1" thickBot="1">
      <c r="B6" s="24" t="s">
        <v>14</v>
      </c>
      <c r="C6" s="25" t="s">
        <v>15</v>
      </c>
      <c r="D6" s="25"/>
      <c r="E6" s="25"/>
      <c r="F6" s="25"/>
      <c r="G6" s="25"/>
      <c r="H6" s="26"/>
      <c r="I6" s="26"/>
      <c r="J6" s="26" t="s">
        <v>16</v>
      </c>
      <c r="K6" s="25" t="s">
        <v>17</v>
      </c>
      <c r="L6" s="25"/>
      <c r="M6" s="25"/>
      <c r="N6" s="27"/>
      <c r="O6" s="28" t="s">
        <v>18</v>
      </c>
      <c r="P6" s="25" t="s">
        <v>19</v>
      </c>
      <c r="Q6" s="25"/>
      <c r="R6" s="29"/>
      <c r="S6" s="28" t="s">
        <v>20</v>
      </c>
      <c r="T6" s="25" t="s">
        <v>292</v>
      </c>
      <c r="U6" s="30"/>
    </row>
    <row r="7" spans="1:34" ht="22.5" customHeight="1" thickTop="1" thickBot="1">
      <c r="B7" s="9" t="s">
        <v>22</v>
      </c>
      <c r="C7" s="10"/>
      <c r="D7" s="10"/>
      <c r="E7" s="10"/>
      <c r="F7" s="10"/>
      <c r="G7" s="10"/>
      <c r="H7" s="11"/>
      <c r="I7" s="11"/>
      <c r="J7" s="11"/>
      <c r="K7" s="11"/>
      <c r="L7" s="11"/>
      <c r="M7" s="11"/>
      <c r="N7" s="11"/>
      <c r="O7" s="11"/>
      <c r="P7" s="11"/>
      <c r="Q7" s="11"/>
      <c r="R7" s="11"/>
      <c r="S7" s="11"/>
      <c r="T7" s="11"/>
      <c r="U7" s="12"/>
    </row>
    <row r="8" spans="1:34" ht="16.5" customHeight="1" thickTop="1">
      <c r="B8" s="32" t="s">
        <v>23</v>
      </c>
      <c r="C8" s="35" t="s">
        <v>24</v>
      </c>
      <c r="D8" s="35"/>
      <c r="E8" s="35"/>
      <c r="F8" s="35"/>
      <c r="G8" s="35"/>
      <c r="H8" s="36"/>
      <c r="I8" s="41" t="s">
        <v>25</v>
      </c>
      <c r="J8" s="43"/>
      <c r="K8" s="43"/>
      <c r="L8" s="43"/>
      <c r="M8" s="43"/>
      <c r="N8" s="43"/>
      <c r="O8" s="43"/>
      <c r="P8" s="43"/>
      <c r="Q8" s="43"/>
      <c r="R8" s="43"/>
      <c r="S8" s="42"/>
      <c r="T8" s="45" t="s">
        <v>26</v>
      </c>
      <c r="U8" s="44"/>
    </row>
    <row r="9" spans="1:34" ht="19.5" customHeight="1">
      <c r="B9" s="34"/>
      <c r="C9" s="31"/>
      <c r="D9" s="31"/>
      <c r="E9" s="31"/>
      <c r="F9" s="31"/>
      <c r="G9" s="31"/>
      <c r="H9" s="39"/>
      <c r="I9" s="46" t="s">
        <v>27</v>
      </c>
      <c r="J9" s="47"/>
      <c r="K9" s="47"/>
      <c r="L9" s="47" t="s">
        <v>28</v>
      </c>
      <c r="M9" s="47"/>
      <c r="N9" s="47"/>
      <c r="O9" s="47"/>
      <c r="P9" s="47" t="s">
        <v>29</v>
      </c>
      <c r="Q9" s="47" t="s">
        <v>30</v>
      </c>
      <c r="R9" s="51" t="s">
        <v>31</v>
      </c>
      <c r="S9" s="50"/>
      <c r="T9" s="47" t="s">
        <v>32</v>
      </c>
      <c r="U9" s="52" t="s">
        <v>33</v>
      </c>
    </row>
    <row r="10" spans="1:34" ht="26.25" customHeight="1" thickBot="1">
      <c r="B10" s="33"/>
      <c r="C10" s="37"/>
      <c r="D10" s="37"/>
      <c r="E10" s="37"/>
      <c r="F10" s="37"/>
      <c r="G10" s="37"/>
      <c r="H10" s="38"/>
      <c r="I10" s="48"/>
      <c r="J10" s="49"/>
      <c r="K10" s="49"/>
      <c r="L10" s="49"/>
      <c r="M10" s="49"/>
      <c r="N10" s="49"/>
      <c r="O10" s="49"/>
      <c r="P10" s="49"/>
      <c r="Q10" s="49"/>
      <c r="R10" s="54" t="s">
        <v>34</v>
      </c>
      <c r="S10" s="55" t="s">
        <v>35</v>
      </c>
      <c r="T10" s="49"/>
      <c r="U10" s="53"/>
    </row>
    <row r="11" spans="1:34" ht="75" customHeight="1" thickTop="1" thickBot="1">
      <c r="A11" s="56"/>
      <c r="B11" s="57" t="s">
        <v>36</v>
      </c>
      <c r="C11" s="58" t="s">
        <v>883</v>
      </c>
      <c r="D11" s="58"/>
      <c r="E11" s="58"/>
      <c r="F11" s="58"/>
      <c r="G11" s="58"/>
      <c r="H11" s="58"/>
      <c r="I11" s="58" t="s">
        <v>1294</v>
      </c>
      <c r="J11" s="58"/>
      <c r="K11" s="58"/>
      <c r="L11" s="58" t="s">
        <v>43</v>
      </c>
      <c r="M11" s="58"/>
      <c r="N11" s="58"/>
      <c r="O11" s="58"/>
      <c r="P11" s="59" t="s">
        <v>44</v>
      </c>
      <c r="Q11" s="59" t="s">
        <v>41</v>
      </c>
      <c r="R11" s="100">
        <v>62944</v>
      </c>
      <c r="S11" s="100" t="s">
        <v>45</v>
      </c>
      <c r="T11" s="100">
        <v>115291.34</v>
      </c>
      <c r="U11" s="60" t="str">
        <f t="shared" ref="U11:U46" si="0">IF(ISERR(T11/S11*100),"N/A",T11/S11*100)</f>
        <v>N/A</v>
      </c>
    </row>
    <row r="12" spans="1:34" ht="75" customHeight="1" thickTop="1" thickBot="1">
      <c r="A12" s="56"/>
      <c r="B12" s="57" t="s">
        <v>46</v>
      </c>
      <c r="C12" s="58" t="s">
        <v>884</v>
      </c>
      <c r="D12" s="58"/>
      <c r="E12" s="58"/>
      <c r="F12" s="58"/>
      <c r="G12" s="58"/>
      <c r="H12" s="58"/>
      <c r="I12" s="58" t="s">
        <v>885</v>
      </c>
      <c r="J12" s="58"/>
      <c r="K12" s="58"/>
      <c r="L12" s="58" t="s">
        <v>886</v>
      </c>
      <c r="M12" s="58"/>
      <c r="N12" s="58"/>
      <c r="O12" s="58"/>
      <c r="P12" s="59" t="s">
        <v>40</v>
      </c>
      <c r="Q12" s="59" t="s">
        <v>298</v>
      </c>
      <c r="R12" s="59">
        <v>58.32</v>
      </c>
      <c r="S12" s="59">
        <v>58.32</v>
      </c>
      <c r="T12" s="59">
        <v>57.79</v>
      </c>
      <c r="U12" s="60">
        <f t="shared" si="0"/>
        <v>99.091220850480113</v>
      </c>
    </row>
    <row r="13" spans="1:34" ht="75" customHeight="1" thickTop="1">
      <c r="A13" s="56"/>
      <c r="B13" s="57" t="s">
        <v>51</v>
      </c>
      <c r="C13" s="58" t="s">
        <v>887</v>
      </c>
      <c r="D13" s="58"/>
      <c r="E13" s="58"/>
      <c r="F13" s="58"/>
      <c r="G13" s="58"/>
      <c r="H13" s="58"/>
      <c r="I13" s="58" t="s">
        <v>888</v>
      </c>
      <c r="J13" s="58"/>
      <c r="K13" s="58"/>
      <c r="L13" s="58" t="s">
        <v>889</v>
      </c>
      <c r="M13" s="58"/>
      <c r="N13" s="58"/>
      <c r="O13" s="58"/>
      <c r="P13" s="59" t="s">
        <v>40</v>
      </c>
      <c r="Q13" s="59" t="s">
        <v>116</v>
      </c>
      <c r="R13" s="59">
        <v>16.440000000000001</v>
      </c>
      <c r="S13" s="59">
        <v>16.440000000000001</v>
      </c>
      <c r="T13" s="59">
        <v>31.54</v>
      </c>
      <c r="U13" s="60">
        <f t="shared" si="0"/>
        <v>191.84914841849147</v>
      </c>
    </row>
    <row r="14" spans="1:34" ht="75" customHeight="1">
      <c r="A14" s="56"/>
      <c r="B14" s="61" t="s">
        <v>42</v>
      </c>
      <c r="C14" s="62" t="s">
        <v>890</v>
      </c>
      <c r="D14" s="62"/>
      <c r="E14" s="62"/>
      <c r="F14" s="62"/>
      <c r="G14" s="62"/>
      <c r="H14" s="62"/>
      <c r="I14" s="62" t="s">
        <v>891</v>
      </c>
      <c r="J14" s="62"/>
      <c r="K14" s="62"/>
      <c r="L14" s="62" t="s">
        <v>892</v>
      </c>
      <c r="M14" s="62"/>
      <c r="N14" s="62"/>
      <c r="O14" s="62"/>
      <c r="P14" s="63" t="s">
        <v>40</v>
      </c>
      <c r="Q14" s="63" t="s">
        <v>93</v>
      </c>
      <c r="R14" s="63">
        <v>100</v>
      </c>
      <c r="S14" s="63">
        <v>100</v>
      </c>
      <c r="T14" s="63">
        <v>153.49</v>
      </c>
      <c r="U14" s="65">
        <f t="shared" si="0"/>
        <v>153.49</v>
      </c>
    </row>
    <row r="15" spans="1:34" ht="75" customHeight="1">
      <c r="A15" s="56"/>
      <c r="B15" s="61" t="s">
        <v>42</v>
      </c>
      <c r="C15" s="62" t="s">
        <v>42</v>
      </c>
      <c r="D15" s="62"/>
      <c r="E15" s="62"/>
      <c r="F15" s="62"/>
      <c r="G15" s="62"/>
      <c r="H15" s="62"/>
      <c r="I15" s="62" t="s">
        <v>893</v>
      </c>
      <c r="J15" s="62"/>
      <c r="K15" s="62"/>
      <c r="L15" s="62" t="s">
        <v>894</v>
      </c>
      <c r="M15" s="62"/>
      <c r="N15" s="62"/>
      <c r="O15" s="62"/>
      <c r="P15" s="63" t="s">
        <v>40</v>
      </c>
      <c r="Q15" s="63" t="s">
        <v>41</v>
      </c>
      <c r="R15" s="63">
        <v>0.06</v>
      </c>
      <c r="S15" s="63">
        <v>0.06</v>
      </c>
      <c r="T15" s="63">
        <v>0.06</v>
      </c>
      <c r="U15" s="65">
        <f t="shared" si="0"/>
        <v>100</v>
      </c>
    </row>
    <row r="16" spans="1:34" ht="75" customHeight="1">
      <c r="A16" s="56"/>
      <c r="B16" s="61" t="s">
        <v>42</v>
      </c>
      <c r="C16" s="62" t="s">
        <v>895</v>
      </c>
      <c r="D16" s="62"/>
      <c r="E16" s="62"/>
      <c r="F16" s="62"/>
      <c r="G16" s="62"/>
      <c r="H16" s="62"/>
      <c r="I16" s="62" t="s">
        <v>896</v>
      </c>
      <c r="J16" s="62"/>
      <c r="K16" s="62"/>
      <c r="L16" s="62" t="s">
        <v>897</v>
      </c>
      <c r="M16" s="62"/>
      <c r="N16" s="62"/>
      <c r="O16" s="62"/>
      <c r="P16" s="63" t="s">
        <v>40</v>
      </c>
      <c r="Q16" s="63" t="s">
        <v>116</v>
      </c>
      <c r="R16" s="63">
        <v>41.65</v>
      </c>
      <c r="S16" s="63">
        <v>41.65</v>
      </c>
      <c r="T16" s="63">
        <v>41.96</v>
      </c>
      <c r="U16" s="65">
        <f t="shared" si="0"/>
        <v>100.74429771908764</v>
      </c>
    </row>
    <row r="17" spans="1:21" ht="75" customHeight="1">
      <c r="A17" s="56"/>
      <c r="B17" s="61" t="s">
        <v>42</v>
      </c>
      <c r="C17" s="62" t="s">
        <v>898</v>
      </c>
      <c r="D17" s="62"/>
      <c r="E17" s="62"/>
      <c r="F17" s="62"/>
      <c r="G17" s="62"/>
      <c r="H17" s="62"/>
      <c r="I17" s="62" t="s">
        <v>899</v>
      </c>
      <c r="J17" s="62"/>
      <c r="K17" s="62"/>
      <c r="L17" s="62" t="s">
        <v>900</v>
      </c>
      <c r="M17" s="62"/>
      <c r="N17" s="62"/>
      <c r="O17" s="62"/>
      <c r="P17" s="63" t="s">
        <v>40</v>
      </c>
      <c r="Q17" s="63" t="s">
        <v>41</v>
      </c>
      <c r="R17" s="63">
        <v>1.2</v>
      </c>
      <c r="S17" s="63">
        <v>1.2</v>
      </c>
      <c r="T17" s="63">
        <v>1.46</v>
      </c>
      <c r="U17" s="65">
        <f t="shared" si="0"/>
        <v>121.66666666666669</v>
      </c>
    </row>
    <row r="18" spans="1:21" ht="75" customHeight="1">
      <c r="A18" s="56"/>
      <c r="B18" s="61" t="s">
        <v>42</v>
      </c>
      <c r="C18" s="62" t="s">
        <v>42</v>
      </c>
      <c r="D18" s="62"/>
      <c r="E18" s="62"/>
      <c r="F18" s="62"/>
      <c r="G18" s="62"/>
      <c r="H18" s="62"/>
      <c r="I18" s="62" t="s">
        <v>901</v>
      </c>
      <c r="J18" s="62"/>
      <c r="K18" s="62"/>
      <c r="L18" s="62" t="s">
        <v>902</v>
      </c>
      <c r="M18" s="62"/>
      <c r="N18" s="62"/>
      <c r="O18" s="62"/>
      <c r="P18" s="63" t="s">
        <v>40</v>
      </c>
      <c r="Q18" s="63" t="s">
        <v>41</v>
      </c>
      <c r="R18" s="63">
        <v>0.81</v>
      </c>
      <c r="S18" s="63">
        <v>0.81</v>
      </c>
      <c r="T18" s="63">
        <v>0.95</v>
      </c>
      <c r="U18" s="65">
        <f t="shared" si="0"/>
        <v>117.28395061728394</v>
      </c>
    </row>
    <row r="19" spans="1:21" ht="75" customHeight="1">
      <c r="A19" s="56"/>
      <c r="B19" s="61" t="s">
        <v>42</v>
      </c>
      <c r="C19" s="62" t="s">
        <v>903</v>
      </c>
      <c r="D19" s="62"/>
      <c r="E19" s="62"/>
      <c r="F19" s="62"/>
      <c r="G19" s="62"/>
      <c r="H19" s="62"/>
      <c r="I19" s="62" t="s">
        <v>904</v>
      </c>
      <c r="J19" s="62"/>
      <c r="K19" s="62"/>
      <c r="L19" s="62" t="s">
        <v>905</v>
      </c>
      <c r="M19" s="62"/>
      <c r="N19" s="62"/>
      <c r="O19" s="62"/>
      <c r="P19" s="63" t="s">
        <v>40</v>
      </c>
      <c r="Q19" s="63" t="s">
        <v>93</v>
      </c>
      <c r="R19" s="63">
        <v>54.05</v>
      </c>
      <c r="S19" s="63">
        <v>54.05</v>
      </c>
      <c r="T19" s="63">
        <v>54.76</v>
      </c>
      <c r="U19" s="65">
        <f t="shared" si="0"/>
        <v>101.313598519889</v>
      </c>
    </row>
    <row r="20" spans="1:21" ht="75" customHeight="1">
      <c r="A20" s="56"/>
      <c r="B20" s="61" t="s">
        <v>42</v>
      </c>
      <c r="C20" s="62" t="s">
        <v>906</v>
      </c>
      <c r="D20" s="62"/>
      <c r="E20" s="62"/>
      <c r="F20" s="62"/>
      <c r="G20" s="62"/>
      <c r="H20" s="62"/>
      <c r="I20" s="62" t="s">
        <v>907</v>
      </c>
      <c r="J20" s="62"/>
      <c r="K20" s="62"/>
      <c r="L20" s="62" t="s">
        <v>908</v>
      </c>
      <c r="M20" s="62"/>
      <c r="N20" s="62"/>
      <c r="O20" s="62"/>
      <c r="P20" s="63" t="s">
        <v>40</v>
      </c>
      <c r="Q20" s="63" t="s">
        <v>93</v>
      </c>
      <c r="R20" s="63">
        <v>100</v>
      </c>
      <c r="S20" s="63">
        <v>100</v>
      </c>
      <c r="T20" s="63">
        <v>100</v>
      </c>
      <c r="U20" s="65">
        <f t="shared" si="0"/>
        <v>100</v>
      </c>
    </row>
    <row r="21" spans="1:21" ht="75" customHeight="1">
      <c r="A21" s="56"/>
      <c r="B21" s="61" t="s">
        <v>42</v>
      </c>
      <c r="C21" s="62" t="s">
        <v>909</v>
      </c>
      <c r="D21" s="62"/>
      <c r="E21" s="62"/>
      <c r="F21" s="62"/>
      <c r="G21" s="62"/>
      <c r="H21" s="62"/>
      <c r="I21" s="62" t="s">
        <v>910</v>
      </c>
      <c r="J21" s="62"/>
      <c r="K21" s="62"/>
      <c r="L21" s="62" t="s">
        <v>911</v>
      </c>
      <c r="M21" s="62"/>
      <c r="N21" s="62"/>
      <c r="O21" s="62"/>
      <c r="P21" s="63" t="s">
        <v>40</v>
      </c>
      <c r="Q21" s="63" t="s">
        <v>41</v>
      </c>
      <c r="R21" s="63">
        <v>90.36</v>
      </c>
      <c r="S21" s="63">
        <v>90.36</v>
      </c>
      <c r="T21" s="63">
        <v>88.04</v>
      </c>
      <c r="U21" s="65">
        <f t="shared" si="0"/>
        <v>97.432492253209389</v>
      </c>
    </row>
    <row r="22" spans="1:21" ht="75" customHeight="1">
      <c r="A22" s="56"/>
      <c r="B22" s="61" t="s">
        <v>42</v>
      </c>
      <c r="C22" s="62" t="s">
        <v>912</v>
      </c>
      <c r="D22" s="62"/>
      <c r="E22" s="62"/>
      <c r="F22" s="62"/>
      <c r="G22" s="62"/>
      <c r="H22" s="62"/>
      <c r="I22" s="62" t="s">
        <v>913</v>
      </c>
      <c r="J22" s="62"/>
      <c r="K22" s="62"/>
      <c r="L22" s="62" t="s">
        <v>914</v>
      </c>
      <c r="M22" s="62"/>
      <c r="N22" s="62"/>
      <c r="O22" s="62"/>
      <c r="P22" s="63" t="s">
        <v>40</v>
      </c>
      <c r="Q22" s="63" t="s">
        <v>41</v>
      </c>
      <c r="R22" s="63">
        <v>34.090000000000003</v>
      </c>
      <c r="S22" s="63">
        <v>34.090000000000003</v>
      </c>
      <c r="T22" s="63">
        <v>34.090000000000003</v>
      </c>
      <c r="U22" s="65">
        <f t="shared" si="0"/>
        <v>100</v>
      </c>
    </row>
    <row r="23" spans="1:21" ht="75" customHeight="1">
      <c r="A23" s="56"/>
      <c r="B23" s="61" t="s">
        <v>42</v>
      </c>
      <c r="C23" s="62" t="s">
        <v>42</v>
      </c>
      <c r="D23" s="62"/>
      <c r="E23" s="62"/>
      <c r="F23" s="62"/>
      <c r="G23" s="62"/>
      <c r="H23" s="62"/>
      <c r="I23" s="62" t="s">
        <v>915</v>
      </c>
      <c r="J23" s="62"/>
      <c r="K23" s="62"/>
      <c r="L23" s="62" t="s">
        <v>916</v>
      </c>
      <c r="M23" s="62"/>
      <c r="N23" s="62"/>
      <c r="O23" s="62"/>
      <c r="P23" s="63" t="s">
        <v>40</v>
      </c>
      <c r="Q23" s="63" t="s">
        <v>41</v>
      </c>
      <c r="R23" s="63">
        <v>34.619999999999997</v>
      </c>
      <c r="S23" s="63">
        <v>34.619999999999997</v>
      </c>
      <c r="T23" s="63">
        <v>34.619999999999997</v>
      </c>
      <c r="U23" s="65">
        <f t="shared" si="0"/>
        <v>100</v>
      </c>
    </row>
    <row r="24" spans="1:21" ht="75" customHeight="1">
      <c r="A24" s="56"/>
      <c r="B24" s="61" t="s">
        <v>42</v>
      </c>
      <c r="C24" s="62" t="s">
        <v>917</v>
      </c>
      <c r="D24" s="62"/>
      <c r="E24" s="62"/>
      <c r="F24" s="62"/>
      <c r="G24" s="62"/>
      <c r="H24" s="62"/>
      <c r="I24" s="62" t="s">
        <v>918</v>
      </c>
      <c r="J24" s="62"/>
      <c r="K24" s="62"/>
      <c r="L24" s="62" t="s">
        <v>919</v>
      </c>
      <c r="M24" s="62"/>
      <c r="N24" s="62"/>
      <c r="O24" s="62"/>
      <c r="P24" s="63" t="s">
        <v>40</v>
      </c>
      <c r="Q24" s="63" t="s">
        <v>920</v>
      </c>
      <c r="R24" s="63">
        <v>20.75</v>
      </c>
      <c r="S24" s="63">
        <v>20.75</v>
      </c>
      <c r="T24" s="63">
        <v>17.57</v>
      </c>
      <c r="U24" s="65">
        <f t="shared" si="0"/>
        <v>84.674698795180731</v>
      </c>
    </row>
    <row r="25" spans="1:21" ht="75" customHeight="1">
      <c r="A25" s="56"/>
      <c r="B25" s="61" t="s">
        <v>42</v>
      </c>
      <c r="C25" s="62" t="s">
        <v>42</v>
      </c>
      <c r="D25" s="62"/>
      <c r="E25" s="62"/>
      <c r="F25" s="62"/>
      <c r="G25" s="62"/>
      <c r="H25" s="62"/>
      <c r="I25" s="62" t="s">
        <v>921</v>
      </c>
      <c r="J25" s="62"/>
      <c r="K25" s="62"/>
      <c r="L25" s="62" t="s">
        <v>922</v>
      </c>
      <c r="M25" s="62"/>
      <c r="N25" s="62"/>
      <c r="O25" s="62"/>
      <c r="P25" s="63" t="s">
        <v>372</v>
      </c>
      <c r="Q25" s="63" t="s">
        <v>41</v>
      </c>
      <c r="R25" s="63">
        <v>12.07</v>
      </c>
      <c r="S25" s="63">
        <v>12.07</v>
      </c>
      <c r="T25" s="63">
        <v>12.07</v>
      </c>
      <c r="U25" s="65">
        <f t="shared" si="0"/>
        <v>100</v>
      </c>
    </row>
    <row r="26" spans="1:21" ht="75" customHeight="1">
      <c r="A26" s="56"/>
      <c r="B26" s="61" t="s">
        <v>42</v>
      </c>
      <c r="C26" s="62" t="s">
        <v>42</v>
      </c>
      <c r="D26" s="62"/>
      <c r="E26" s="62"/>
      <c r="F26" s="62"/>
      <c r="G26" s="62"/>
      <c r="H26" s="62"/>
      <c r="I26" s="62" t="s">
        <v>923</v>
      </c>
      <c r="J26" s="62"/>
      <c r="K26" s="62"/>
      <c r="L26" s="62" t="s">
        <v>924</v>
      </c>
      <c r="M26" s="62"/>
      <c r="N26" s="62"/>
      <c r="O26" s="62"/>
      <c r="P26" s="63" t="s">
        <v>40</v>
      </c>
      <c r="Q26" s="63" t="s">
        <v>41</v>
      </c>
      <c r="R26" s="63">
        <v>68.849999999999994</v>
      </c>
      <c r="S26" s="63">
        <v>68.849999999999994</v>
      </c>
      <c r="T26" s="63">
        <v>73.31</v>
      </c>
      <c r="U26" s="65">
        <f t="shared" si="0"/>
        <v>106.47785039941904</v>
      </c>
    </row>
    <row r="27" spans="1:21" ht="75" customHeight="1">
      <c r="A27" s="56"/>
      <c r="B27" s="61" t="s">
        <v>42</v>
      </c>
      <c r="C27" s="62" t="s">
        <v>925</v>
      </c>
      <c r="D27" s="62"/>
      <c r="E27" s="62"/>
      <c r="F27" s="62"/>
      <c r="G27" s="62"/>
      <c r="H27" s="62"/>
      <c r="I27" s="62" t="s">
        <v>926</v>
      </c>
      <c r="J27" s="62"/>
      <c r="K27" s="62"/>
      <c r="L27" s="62" t="s">
        <v>927</v>
      </c>
      <c r="M27" s="62"/>
      <c r="N27" s="62"/>
      <c r="O27" s="62"/>
      <c r="P27" s="63" t="s">
        <v>40</v>
      </c>
      <c r="Q27" s="63" t="s">
        <v>41</v>
      </c>
      <c r="R27" s="63">
        <v>50.31</v>
      </c>
      <c r="S27" s="63">
        <v>50.31</v>
      </c>
      <c r="T27" s="63">
        <v>63.16</v>
      </c>
      <c r="U27" s="65">
        <f t="shared" si="0"/>
        <v>125.54164182071158</v>
      </c>
    </row>
    <row r="28" spans="1:21" ht="75" customHeight="1">
      <c r="A28" s="56"/>
      <c r="B28" s="61" t="s">
        <v>42</v>
      </c>
      <c r="C28" s="62" t="s">
        <v>928</v>
      </c>
      <c r="D28" s="62"/>
      <c r="E28" s="62"/>
      <c r="F28" s="62"/>
      <c r="G28" s="62"/>
      <c r="H28" s="62"/>
      <c r="I28" s="62" t="s">
        <v>929</v>
      </c>
      <c r="J28" s="62"/>
      <c r="K28" s="62"/>
      <c r="L28" s="62" t="s">
        <v>930</v>
      </c>
      <c r="M28" s="62"/>
      <c r="N28" s="62"/>
      <c r="O28" s="62"/>
      <c r="P28" s="63" t="s">
        <v>40</v>
      </c>
      <c r="Q28" s="63" t="s">
        <v>41</v>
      </c>
      <c r="R28" s="63">
        <v>36.31</v>
      </c>
      <c r="S28" s="63">
        <v>36.31</v>
      </c>
      <c r="T28" s="63">
        <v>36.31</v>
      </c>
      <c r="U28" s="65">
        <f t="shared" si="0"/>
        <v>100</v>
      </c>
    </row>
    <row r="29" spans="1:21" ht="75" customHeight="1" thickBot="1">
      <c r="A29" s="56"/>
      <c r="B29" s="61" t="s">
        <v>42</v>
      </c>
      <c r="C29" s="62" t="s">
        <v>42</v>
      </c>
      <c r="D29" s="62"/>
      <c r="E29" s="62"/>
      <c r="F29" s="62"/>
      <c r="G29" s="62"/>
      <c r="H29" s="62"/>
      <c r="I29" s="62" t="s">
        <v>931</v>
      </c>
      <c r="J29" s="62"/>
      <c r="K29" s="62"/>
      <c r="L29" s="62" t="s">
        <v>932</v>
      </c>
      <c r="M29" s="62"/>
      <c r="N29" s="62"/>
      <c r="O29" s="62"/>
      <c r="P29" s="63" t="s">
        <v>40</v>
      </c>
      <c r="Q29" s="63" t="s">
        <v>41</v>
      </c>
      <c r="R29" s="63">
        <v>100</v>
      </c>
      <c r="S29" s="63">
        <v>100</v>
      </c>
      <c r="T29" s="63">
        <v>96.63</v>
      </c>
      <c r="U29" s="65">
        <f t="shared" si="0"/>
        <v>96.63</v>
      </c>
    </row>
    <row r="30" spans="1:21" ht="75" customHeight="1" thickTop="1">
      <c r="A30" s="56"/>
      <c r="B30" s="57" t="s">
        <v>56</v>
      </c>
      <c r="C30" s="58" t="s">
        <v>933</v>
      </c>
      <c r="D30" s="58"/>
      <c r="E30" s="58"/>
      <c r="F30" s="58"/>
      <c r="G30" s="58"/>
      <c r="H30" s="58"/>
      <c r="I30" s="58" t="s">
        <v>934</v>
      </c>
      <c r="J30" s="58"/>
      <c r="K30" s="58"/>
      <c r="L30" s="58" t="s">
        <v>935</v>
      </c>
      <c r="M30" s="58"/>
      <c r="N30" s="58"/>
      <c r="O30" s="58"/>
      <c r="P30" s="59" t="s">
        <v>40</v>
      </c>
      <c r="Q30" s="59" t="s">
        <v>116</v>
      </c>
      <c r="R30" s="59">
        <v>100</v>
      </c>
      <c r="S30" s="59">
        <v>100</v>
      </c>
      <c r="T30" s="59">
        <v>100</v>
      </c>
      <c r="U30" s="60">
        <f t="shared" si="0"/>
        <v>100</v>
      </c>
    </row>
    <row r="31" spans="1:21" ht="75" customHeight="1">
      <c r="A31" s="56"/>
      <c r="B31" s="61" t="s">
        <v>42</v>
      </c>
      <c r="C31" s="62" t="s">
        <v>936</v>
      </c>
      <c r="D31" s="62"/>
      <c r="E31" s="62"/>
      <c r="F31" s="62"/>
      <c r="G31" s="62"/>
      <c r="H31" s="62"/>
      <c r="I31" s="62" t="s">
        <v>937</v>
      </c>
      <c r="J31" s="62"/>
      <c r="K31" s="62"/>
      <c r="L31" s="62" t="s">
        <v>938</v>
      </c>
      <c r="M31" s="62"/>
      <c r="N31" s="62"/>
      <c r="O31" s="62"/>
      <c r="P31" s="63" t="s">
        <v>40</v>
      </c>
      <c r="Q31" s="63" t="s">
        <v>116</v>
      </c>
      <c r="R31" s="63">
        <v>90.91</v>
      </c>
      <c r="S31" s="63">
        <v>90.91</v>
      </c>
      <c r="T31" s="63">
        <v>100</v>
      </c>
      <c r="U31" s="65">
        <f t="shared" si="0"/>
        <v>109.9989000109999</v>
      </c>
    </row>
    <row r="32" spans="1:21" ht="75" customHeight="1">
      <c r="A32" s="56"/>
      <c r="B32" s="61" t="s">
        <v>42</v>
      </c>
      <c r="C32" s="62" t="s">
        <v>939</v>
      </c>
      <c r="D32" s="62"/>
      <c r="E32" s="62"/>
      <c r="F32" s="62"/>
      <c r="G32" s="62"/>
      <c r="H32" s="62"/>
      <c r="I32" s="62" t="s">
        <v>940</v>
      </c>
      <c r="J32" s="62"/>
      <c r="K32" s="62"/>
      <c r="L32" s="62" t="s">
        <v>941</v>
      </c>
      <c r="M32" s="62"/>
      <c r="N32" s="62"/>
      <c r="O32" s="62"/>
      <c r="P32" s="63" t="s">
        <v>40</v>
      </c>
      <c r="Q32" s="63" t="s">
        <v>106</v>
      </c>
      <c r="R32" s="63">
        <v>5.32</v>
      </c>
      <c r="S32" s="63">
        <v>5.32</v>
      </c>
      <c r="T32" s="63">
        <v>5.4</v>
      </c>
      <c r="U32" s="65">
        <f t="shared" si="0"/>
        <v>101.50375939849626</v>
      </c>
    </row>
    <row r="33" spans="1:22" ht="75" customHeight="1">
      <c r="A33" s="56"/>
      <c r="B33" s="61" t="s">
        <v>42</v>
      </c>
      <c r="C33" s="62" t="s">
        <v>942</v>
      </c>
      <c r="D33" s="62"/>
      <c r="E33" s="62"/>
      <c r="F33" s="62"/>
      <c r="G33" s="62"/>
      <c r="H33" s="62"/>
      <c r="I33" s="62" t="s">
        <v>943</v>
      </c>
      <c r="J33" s="62"/>
      <c r="K33" s="62"/>
      <c r="L33" s="62" t="s">
        <v>944</v>
      </c>
      <c r="M33" s="62"/>
      <c r="N33" s="62"/>
      <c r="O33" s="62"/>
      <c r="P33" s="63" t="s">
        <v>40</v>
      </c>
      <c r="Q33" s="63" t="s">
        <v>116</v>
      </c>
      <c r="R33" s="63">
        <v>100</v>
      </c>
      <c r="S33" s="63">
        <v>100</v>
      </c>
      <c r="T33" s="63">
        <v>100</v>
      </c>
      <c r="U33" s="65">
        <f t="shared" si="0"/>
        <v>100</v>
      </c>
    </row>
    <row r="34" spans="1:22" ht="75" customHeight="1">
      <c r="A34" s="56"/>
      <c r="B34" s="61" t="s">
        <v>42</v>
      </c>
      <c r="C34" s="62" t="s">
        <v>945</v>
      </c>
      <c r="D34" s="62"/>
      <c r="E34" s="62"/>
      <c r="F34" s="62"/>
      <c r="G34" s="62"/>
      <c r="H34" s="62"/>
      <c r="I34" s="62" t="s">
        <v>946</v>
      </c>
      <c r="J34" s="62"/>
      <c r="K34" s="62"/>
      <c r="L34" s="62" t="s">
        <v>947</v>
      </c>
      <c r="M34" s="62"/>
      <c r="N34" s="62"/>
      <c r="O34" s="62"/>
      <c r="P34" s="63" t="s">
        <v>40</v>
      </c>
      <c r="Q34" s="63" t="s">
        <v>106</v>
      </c>
      <c r="R34" s="63">
        <v>26.12</v>
      </c>
      <c r="S34" s="63">
        <v>26.12</v>
      </c>
      <c r="T34" s="63">
        <v>31.79</v>
      </c>
      <c r="U34" s="65">
        <f t="shared" si="0"/>
        <v>121.70750382848392</v>
      </c>
    </row>
    <row r="35" spans="1:22" ht="75" customHeight="1">
      <c r="A35" s="56"/>
      <c r="B35" s="61" t="s">
        <v>42</v>
      </c>
      <c r="C35" s="62" t="s">
        <v>948</v>
      </c>
      <c r="D35" s="62"/>
      <c r="E35" s="62"/>
      <c r="F35" s="62"/>
      <c r="G35" s="62"/>
      <c r="H35" s="62"/>
      <c r="I35" s="62" t="s">
        <v>949</v>
      </c>
      <c r="J35" s="62"/>
      <c r="K35" s="62"/>
      <c r="L35" s="62" t="s">
        <v>950</v>
      </c>
      <c r="M35" s="62"/>
      <c r="N35" s="62"/>
      <c r="O35" s="62"/>
      <c r="P35" s="63" t="s">
        <v>40</v>
      </c>
      <c r="Q35" s="63" t="s">
        <v>106</v>
      </c>
      <c r="R35" s="63">
        <v>26.92</v>
      </c>
      <c r="S35" s="63">
        <v>26.92</v>
      </c>
      <c r="T35" s="63">
        <v>31.82</v>
      </c>
      <c r="U35" s="65">
        <f t="shared" si="0"/>
        <v>118.20208023774146</v>
      </c>
    </row>
    <row r="36" spans="1:22" ht="75" customHeight="1">
      <c r="A36" s="56"/>
      <c r="B36" s="61" t="s">
        <v>42</v>
      </c>
      <c r="C36" s="62" t="s">
        <v>951</v>
      </c>
      <c r="D36" s="62"/>
      <c r="E36" s="62"/>
      <c r="F36" s="62"/>
      <c r="G36" s="62"/>
      <c r="H36" s="62"/>
      <c r="I36" s="62" t="s">
        <v>952</v>
      </c>
      <c r="J36" s="62"/>
      <c r="K36" s="62"/>
      <c r="L36" s="62" t="s">
        <v>953</v>
      </c>
      <c r="M36" s="62"/>
      <c r="N36" s="62"/>
      <c r="O36" s="62"/>
      <c r="P36" s="63" t="s">
        <v>40</v>
      </c>
      <c r="Q36" s="63" t="s">
        <v>60</v>
      </c>
      <c r="R36" s="63">
        <v>90</v>
      </c>
      <c r="S36" s="63">
        <v>90</v>
      </c>
      <c r="T36" s="63">
        <v>98.06</v>
      </c>
      <c r="U36" s="65">
        <f t="shared" si="0"/>
        <v>108.95555555555556</v>
      </c>
    </row>
    <row r="37" spans="1:22" ht="75" customHeight="1">
      <c r="A37" s="56"/>
      <c r="B37" s="61" t="s">
        <v>42</v>
      </c>
      <c r="C37" s="62" t="s">
        <v>954</v>
      </c>
      <c r="D37" s="62"/>
      <c r="E37" s="62"/>
      <c r="F37" s="62"/>
      <c r="G37" s="62"/>
      <c r="H37" s="62"/>
      <c r="I37" s="62" t="s">
        <v>955</v>
      </c>
      <c r="J37" s="62"/>
      <c r="K37" s="62"/>
      <c r="L37" s="62" t="s">
        <v>956</v>
      </c>
      <c r="M37" s="62"/>
      <c r="N37" s="62"/>
      <c r="O37" s="62"/>
      <c r="P37" s="63" t="s">
        <v>40</v>
      </c>
      <c r="Q37" s="63" t="s">
        <v>60</v>
      </c>
      <c r="R37" s="63">
        <v>100</v>
      </c>
      <c r="S37" s="63">
        <v>100</v>
      </c>
      <c r="T37" s="63">
        <v>100</v>
      </c>
      <c r="U37" s="65">
        <f t="shared" si="0"/>
        <v>100</v>
      </c>
    </row>
    <row r="38" spans="1:22" ht="75" customHeight="1">
      <c r="A38" s="56"/>
      <c r="B38" s="61" t="s">
        <v>42</v>
      </c>
      <c r="C38" s="62" t="s">
        <v>957</v>
      </c>
      <c r="D38" s="62"/>
      <c r="E38" s="62"/>
      <c r="F38" s="62"/>
      <c r="G38" s="62"/>
      <c r="H38" s="62"/>
      <c r="I38" s="62" t="s">
        <v>958</v>
      </c>
      <c r="J38" s="62"/>
      <c r="K38" s="62"/>
      <c r="L38" s="62" t="s">
        <v>959</v>
      </c>
      <c r="M38" s="62"/>
      <c r="N38" s="62"/>
      <c r="O38" s="62"/>
      <c r="P38" s="63" t="s">
        <v>40</v>
      </c>
      <c r="Q38" s="63" t="s">
        <v>116</v>
      </c>
      <c r="R38" s="63">
        <v>100</v>
      </c>
      <c r="S38" s="63">
        <v>100</v>
      </c>
      <c r="T38" s="63">
        <v>106.84</v>
      </c>
      <c r="U38" s="65">
        <f t="shared" si="0"/>
        <v>106.84</v>
      </c>
    </row>
    <row r="39" spans="1:22" ht="75" customHeight="1">
      <c r="A39" s="56"/>
      <c r="B39" s="61" t="s">
        <v>42</v>
      </c>
      <c r="C39" s="62" t="s">
        <v>960</v>
      </c>
      <c r="D39" s="62"/>
      <c r="E39" s="62"/>
      <c r="F39" s="62"/>
      <c r="G39" s="62"/>
      <c r="H39" s="62"/>
      <c r="I39" s="62" t="s">
        <v>961</v>
      </c>
      <c r="J39" s="62"/>
      <c r="K39" s="62"/>
      <c r="L39" s="62" t="s">
        <v>962</v>
      </c>
      <c r="M39" s="62"/>
      <c r="N39" s="62"/>
      <c r="O39" s="62"/>
      <c r="P39" s="63" t="s">
        <v>40</v>
      </c>
      <c r="Q39" s="63" t="s">
        <v>106</v>
      </c>
      <c r="R39" s="63">
        <v>97.25</v>
      </c>
      <c r="S39" s="63">
        <v>97.25</v>
      </c>
      <c r="T39" s="63">
        <v>100</v>
      </c>
      <c r="U39" s="65">
        <f t="shared" si="0"/>
        <v>102.82776349614396</v>
      </c>
    </row>
    <row r="40" spans="1:22" ht="75" customHeight="1">
      <c r="A40" s="56"/>
      <c r="B40" s="61" t="s">
        <v>42</v>
      </c>
      <c r="C40" s="62" t="s">
        <v>963</v>
      </c>
      <c r="D40" s="62"/>
      <c r="E40" s="62"/>
      <c r="F40" s="62"/>
      <c r="G40" s="62"/>
      <c r="H40" s="62"/>
      <c r="I40" s="62" t="s">
        <v>964</v>
      </c>
      <c r="J40" s="62"/>
      <c r="K40" s="62"/>
      <c r="L40" s="62" t="s">
        <v>965</v>
      </c>
      <c r="M40" s="62"/>
      <c r="N40" s="62"/>
      <c r="O40" s="62"/>
      <c r="P40" s="63" t="s">
        <v>40</v>
      </c>
      <c r="Q40" s="63" t="s">
        <v>116</v>
      </c>
      <c r="R40" s="63">
        <v>86.33</v>
      </c>
      <c r="S40" s="63">
        <v>86.33</v>
      </c>
      <c r="T40" s="63">
        <v>85.3</v>
      </c>
      <c r="U40" s="65">
        <f t="shared" si="0"/>
        <v>98.806903741457191</v>
      </c>
    </row>
    <row r="41" spans="1:22" ht="75" customHeight="1">
      <c r="A41" s="56"/>
      <c r="B41" s="61" t="s">
        <v>42</v>
      </c>
      <c r="C41" s="62" t="s">
        <v>966</v>
      </c>
      <c r="D41" s="62"/>
      <c r="E41" s="62"/>
      <c r="F41" s="62"/>
      <c r="G41" s="62"/>
      <c r="H41" s="62"/>
      <c r="I41" s="62" t="s">
        <v>967</v>
      </c>
      <c r="J41" s="62"/>
      <c r="K41" s="62"/>
      <c r="L41" s="62" t="s">
        <v>968</v>
      </c>
      <c r="M41" s="62"/>
      <c r="N41" s="62"/>
      <c r="O41" s="62"/>
      <c r="P41" s="63" t="s">
        <v>40</v>
      </c>
      <c r="Q41" s="63" t="s">
        <v>116</v>
      </c>
      <c r="R41" s="63">
        <v>93.75</v>
      </c>
      <c r="S41" s="63">
        <v>93.75</v>
      </c>
      <c r="T41" s="63">
        <v>93.75</v>
      </c>
      <c r="U41" s="65">
        <f t="shared" si="0"/>
        <v>100</v>
      </c>
    </row>
    <row r="42" spans="1:22" ht="75" customHeight="1">
      <c r="A42" s="56"/>
      <c r="B42" s="61" t="s">
        <v>42</v>
      </c>
      <c r="C42" s="62" t="s">
        <v>969</v>
      </c>
      <c r="D42" s="62"/>
      <c r="E42" s="62"/>
      <c r="F42" s="62"/>
      <c r="G42" s="62"/>
      <c r="H42" s="62"/>
      <c r="I42" s="62" t="s">
        <v>970</v>
      </c>
      <c r="J42" s="62"/>
      <c r="K42" s="62"/>
      <c r="L42" s="62" t="s">
        <v>971</v>
      </c>
      <c r="M42" s="62"/>
      <c r="N42" s="62"/>
      <c r="O42" s="62"/>
      <c r="P42" s="63" t="s">
        <v>40</v>
      </c>
      <c r="Q42" s="63" t="s">
        <v>116</v>
      </c>
      <c r="R42" s="63">
        <v>92.95</v>
      </c>
      <c r="S42" s="63">
        <v>92.95</v>
      </c>
      <c r="T42" s="63">
        <v>93.07</v>
      </c>
      <c r="U42" s="65">
        <f t="shared" si="0"/>
        <v>100.12910166756319</v>
      </c>
    </row>
    <row r="43" spans="1:22" ht="75" customHeight="1">
      <c r="A43" s="56"/>
      <c r="B43" s="61" t="s">
        <v>42</v>
      </c>
      <c r="C43" s="62" t="s">
        <v>42</v>
      </c>
      <c r="D43" s="62"/>
      <c r="E43" s="62"/>
      <c r="F43" s="62"/>
      <c r="G43" s="62"/>
      <c r="H43" s="62"/>
      <c r="I43" s="62" t="s">
        <v>972</v>
      </c>
      <c r="J43" s="62"/>
      <c r="K43" s="62"/>
      <c r="L43" s="62" t="s">
        <v>973</v>
      </c>
      <c r="M43" s="62"/>
      <c r="N43" s="62"/>
      <c r="O43" s="62"/>
      <c r="P43" s="63" t="s">
        <v>40</v>
      </c>
      <c r="Q43" s="63" t="s">
        <v>116</v>
      </c>
      <c r="R43" s="63">
        <v>99.31</v>
      </c>
      <c r="S43" s="63">
        <v>99.31</v>
      </c>
      <c r="T43" s="63">
        <v>100</v>
      </c>
      <c r="U43" s="65">
        <f t="shared" si="0"/>
        <v>100.69479407914611</v>
      </c>
    </row>
    <row r="44" spans="1:22" ht="75" customHeight="1">
      <c r="A44" s="56"/>
      <c r="B44" s="61" t="s">
        <v>42</v>
      </c>
      <c r="C44" s="62" t="s">
        <v>974</v>
      </c>
      <c r="D44" s="62"/>
      <c r="E44" s="62"/>
      <c r="F44" s="62"/>
      <c r="G44" s="62"/>
      <c r="H44" s="62"/>
      <c r="I44" s="62" t="s">
        <v>975</v>
      </c>
      <c r="J44" s="62"/>
      <c r="K44" s="62"/>
      <c r="L44" s="62" t="s">
        <v>976</v>
      </c>
      <c r="M44" s="62"/>
      <c r="N44" s="62"/>
      <c r="O44" s="62"/>
      <c r="P44" s="63" t="s">
        <v>40</v>
      </c>
      <c r="Q44" s="63" t="s">
        <v>106</v>
      </c>
      <c r="R44" s="63">
        <v>100</v>
      </c>
      <c r="S44" s="63">
        <v>100</v>
      </c>
      <c r="T44" s="63">
        <v>100</v>
      </c>
      <c r="U44" s="65">
        <f t="shared" si="0"/>
        <v>100</v>
      </c>
    </row>
    <row r="45" spans="1:22" ht="75" customHeight="1">
      <c r="A45" s="56"/>
      <c r="B45" s="61" t="s">
        <v>42</v>
      </c>
      <c r="C45" s="62" t="s">
        <v>977</v>
      </c>
      <c r="D45" s="62"/>
      <c r="E45" s="62"/>
      <c r="F45" s="62"/>
      <c r="G45" s="62"/>
      <c r="H45" s="62"/>
      <c r="I45" s="62" t="s">
        <v>978</v>
      </c>
      <c r="J45" s="62"/>
      <c r="K45" s="62"/>
      <c r="L45" s="62" t="s">
        <v>979</v>
      </c>
      <c r="M45" s="62"/>
      <c r="N45" s="62"/>
      <c r="O45" s="62"/>
      <c r="P45" s="63" t="s">
        <v>40</v>
      </c>
      <c r="Q45" s="63" t="s">
        <v>106</v>
      </c>
      <c r="R45" s="63">
        <v>20.13</v>
      </c>
      <c r="S45" s="63">
        <v>20.13</v>
      </c>
      <c r="T45" s="63">
        <v>25.77</v>
      </c>
      <c r="U45" s="65">
        <f t="shared" si="0"/>
        <v>128.01788375558866</v>
      </c>
    </row>
    <row r="46" spans="1:22" ht="75" customHeight="1" thickBot="1">
      <c r="A46" s="56"/>
      <c r="B46" s="61" t="s">
        <v>42</v>
      </c>
      <c r="C46" s="62" t="s">
        <v>980</v>
      </c>
      <c r="D46" s="62"/>
      <c r="E46" s="62"/>
      <c r="F46" s="62"/>
      <c r="G46" s="62"/>
      <c r="H46" s="62"/>
      <c r="I46" s="62" t="s">
        <v>981</v>
      </c>
      <c r="J46" s="62"/>
      <c r="K46" s="62"/>
      <c r="L46" s="62" t="s">
        <v>982</v>
      </c>
      <c r="M46" s="62"/>
      <c r="N46" s="62"/>
      <c r="O46" s="62"/>
      <c r="P46" s="63" t="s">
        <v>40</v>
      </c>
      <c r="Q46" s="63" t="s">
        <v>106</v>
      </c>
      <c r="R46" s="63">
        <v>97.8</v>
      </c>
      <c r="S46" s="63">
        <v>97.8</v>
      </c>
      <c r="T46" s="63">
        <v>100.22</v>
      </c>
      <c r="U46" s="65">
        <f t="shared" si="0"/>
        <v>102.47443762781185</v>
      </c>
    </row>
    <row r="47" spans="1:22" ht="22.5" customHeight="1" thickTop="1" thickBot="1">
      <c r="B47" s="9" t="s">
        <v>61</v>
      </c>
      <c r="C47" s="10"/>
      <c r="D47" s="10"/>
      <c r="E47" s="10"/>
      <c r="F47" s="10"/>
      <c r="G47" s="10"/>
      <c r="H47" s="11"/>
      <c r="I47" s="11"/>
      <c r="J47" s="11"/>
      <c r="K47" s="11"/>
      <c r="L47" s="11"/>
      <c r="M47" s="11"/>
      <c r="N47" s="11"/>
      <c r="O47" s="11"/>
      <c r="P47" s="11"/>
      <c r="Q47" s="11"/>
      <c r="R47" s="11"/>
      <c r="S47" s="11"/>
      <c r="T47" s="11"/>
      <c r="U47" s="12"/>
      <c r="V47" s="66"/>
    </row>
    <row r="48" spans="1:22" ht="26.25" customHeight="1" thickTop="1">
      <c r="B48" s="67"/>
      <c r="C48" s="68"/>
      <c r="D48" s="68"/>
      <c r="E48" s="68"/>
      <c r="F48" s="68"/>
      <c r="G48" s="68"/>
      <c r="H48" s="69"/>
      <c r="I48" s="69"/>
      <c r="J48" s="69"/>
      <c r="K48" s="69"/>
      <c r="L48" s="69"/>
      <c r="M48" s="69"/>
      <c r="N48" s="69"/>
      <c r="O48" s="69"/>
      <c r="P48" s="70"/>
      <c r="Q48" s="71"/>
      <c r="R48" s="72" t="s">
        <v>62</v>
      </c>
      <c r="S48" s="40" t="s">
        <v>63</v>
      </c>
      <c r="T48" s="72" t="s">
        <v>64</v>
      </c>
      <c r="U48" s="40" t="s">
        <v>65</v>
      </c>
    </row>
    <row r="49" spans="2:21" ht="26.25" customHeight="1" thickBot="1">
      <c r="B49" s="73"/>
      <c r="C49" s="74"/>
      <c r="D49" s="74"/>
      <c r="E49" s="74"/>
      <c r="F49" s="74"/>
      <c r="G49" s="74"/>
      <c r="H49" s="75"/>
      <c r="I49" s="75"/>
      <c r="J49" s="75"/>
      <c r="K49" s="75"/>
      <c r="L49" s="75"/>
      <c r="M49" s="75"/>
      <c r="N49" s="75"/>
      <c r="O49" s="75"/>
      <c r="P49" s="76"/>
      <c r="Q49" s="77"/>
      <c r="R49" s="78" t="s">
        <v>66</v>
      </c>
      <c r="S49" s="77" t="s">
        <v>66</v>
      </c>
      <c r="T49" s="77" t="s">
        <v>66</v>
      </c>
      <c r="U49" s="77" t="s">
        <v>67</v>
      </c>
    </row>
    <row r="50" spans="2:21" ht="13.5" customHeight="1" thickBot="1">
      <c r="B50" s="79" t="s">
        <v>68</v>
      </c>
      <c r="C50" s="80"/>
      <c r="D50" s="80"/>
      <c r="E50" s="81"/>
      <c r="F50" s="81"/>
      <c r="G50" s="81"/>
      <c r="H50" s="82"/>
      <c r="I50" s="82"/>
      <c r="J50" s="82"/>
      <c r="K50" s="82"/>
      <c r="L50" s="82"/>
      <c r="M50" s="82"/>
      <c r="N50" s="82"/>
      <c r="O50" s="82"/>
      <c r="P50" s="83"/>
      <c r="Q50" s="83"/>
      <c r="R50" s="84">
        <f>15524.748578</f>
        <v>15524.748578000001</v>
      </c>
      <c r="S50" s="84">
        <f>14618.554664</f>
        <v>14618.554663999999</v>
      </c>
      <c r="T50" s="84">
        <f>14191.01771609</f>
        <v>14191.01771609</v>
      </c>
      <c r="U50" s="85">
        <f>+IF(ISERR(T50/S50*100),"N/A",T50/S50*100)</f>
        <v>97.075381542589426</v>
      </c>
    </row>
    <row r="51" spans="2:21" ht="13.5" customHeight="1" thickBot="1">
      <c r="B51" s="86" t="s">
        <v>69</v>
      </c>
      <c r="C51" s="87"/>
      <c r="D51" s="87"/>
      <c r="E51" s="88"/>
      <c r="F51" s="88"/>
      <c r="G51" s="88"/>
      <c r="H51" s="89"/>
      <c r="I51" s="89"/>
      <c r="J51" s="89"/>
      <c r="K51" s="89"/>
      <c r="L51" s="89"/>
      <c r="M51" s="89"/>
      <c r="N51" s="89"/>
      <c r="O51" s="89"/>
      <c r="P51" s="90"/>
      <c r="Q51" s="90"/>
      <c r="R51" s="84">
        <f>15211.55825041</f>
        <v>15211.55825041</v>
      </c>
      <c r="S51" s="84">
        <f>14821.67380759</f>
        <v>14821.673807589999</v>
      </c>
      <c r="T51" s="84">
        <f>14191.01771609</f>
        <v>14191.01771609</v>
      </c>
      <c r="U51" s="85">
        <f>+IF(ISERR(T51/S51*100),"N/A",T51/S51*100)</f>
        <v>95.745041351692365</v>
      </c>
    </row>
    <row r="52" spans="2:21" ht="14.85" customHeight="1" thickTop="1" thickBot="1">
      <c r="B52" s="9" t="s">
        <v>70</v>
      </c>
      <c r="C52" s="10"/>
      <c r="D52" s="10"/>
      <c r="E52" s="10"/>
      <c r="F52" s="10"/>
      <c r="G52" s="10"/>
      <c r="H52" s="11"/>
      <c r="I52" s="11"/>
      <c r="J52" s="11"/>
      <c r="K52" s="11"/>
      <c r="L52" s="11"/>
      <c r="M52" s="11"/>
      <c r="N52" s="11"/>
      <c r="O52" s="11"/>
      <c r="P52" s="11"/>
      <c r="Q52" s="11"/>
      <c r="R52" s="11"/>
      <c r="S52" s="11"/>
      <c r="T52" s="11"/>
      <c r="U52" s="12"/>
    </row>
    <row r="53" spans="2:21" ht="44.25" customHeight="1" thickTop="1">
      <c r="B53" s="91" t="s">
        <v>71</v>
      </c>
      <c r="C53" s="93"/>
      <c r="D53" s="93"/>
      <c r="E53" s="93"/>
      <c r="F53" s="93"/>
      <c r="G53" s="93"/>
      <c r="H53" s="93"/>
      <c r="I53" s="93"/>
      <c r="J53" s="93"/>
      <c r="K53" s="93"/>
      <c r="L53" s="93"/>
      <c r="M53" s="93"/>
      <c r="N53" s="93"/>
      <c r="O53" s="93"/>
      <c r="P53" s="93"/>
      <c r="Q53" s="93"/>
      <c r="R53" s="93"/>
      <c r="S53" s="93"/>
      <c r="T53" s="93"/>
      <c r="U53" s="92"/>
    </row>
    <row r="54" spans="2:21" ht="34.5" customHeight="1">
      <c r="B54" s="94" t="s">
        <v>73</v>
      </c>
      <c r="C54" s="96"/>
      <c r="D54" s="96"/>
      <c r="E54" s="96"/>
      <c r="F54" s="96"/>
      <c r="G54" s="96"/>
      <c r="H54" s="96"/>
      <c r="I54" s="96"/>
      <c r="J54" s="96"/>
      <c r="K54" s="96"/>
      <c r="L54" s="96"/>
      <c r="M54" s="96"/>
      <c r="N54" s="96"/>
      <c r="O54" s="96"/>
      <c r="P54" s="96"/>
      <c r="Q54" s="96"/>
      <c r="R54" s="96"/>
      <c r="S54" s="96"/>
      <c r="T54" s="96"/>
      <c r="U54" s="95"/>
    </row>
    <row r="55" spans="2:21" ht="78.2" customHeight="1">
      <c r="B55" s="94" t="s">
        <v>983</v>
      </c>
      <c r="C55" s="96"/>
      <c r="D55" s="96"/>
      <c r="E55" s="96"/>
      <c r="F55" s="96"/>
      <c r="G55" s="96"/>
      <c r="H55" s="96"/>
      <c r="I55" s="96"/>
      <c r="J55" s="96"/>
      <c r="K55" s="96"/>
      <c r="L55" s="96"/>
      <c r="M55" s="96"/>
      <c r="N55" s="96"/>
      <c r="O55" s="96"/>
      <c r="P55" s="96"/>
      <c r="Q55" s="96"/>
      <c r="R55" s="96"/>
      <c r="S55" s="96"/>
      <c r="T55" s="96"/>
      <c r="U55" s="95"/>
    </row>
    <row r="56" spans="2:21" ht="44.25" customHeight="1">
      <c r="B56" s="94" t="s">
        <v>984</v>
      </c>
      <c r="C56" s="96"/>
      <c r="D56" s="96"/>
      <c r="E56" s="96"/>
      <c r="F56" s="96"/>
      <c r="G56" s="96"/>
      <c r="H56" s="96"/>
      <c r="I56" s="96"/>
      <c r="J56" s="96"/>
      <c r="K56" s="96"/>
      <c r="L56" s="96"/>
      <c r="M56" s="96"/>
      <c r="N56" s="96"/>
      <c r="O56" s="96"/>
      <c r="P56" s="96"/>
      <c r="Q56" s="96"/>
      <c r="R56" s="96"/>
      <c r="S56" s="96"/>
      <c r="T56" s="96"/>
      <c r="U56" s="95"/>
    </row>
    <row r="57" spans="2:21" ht="58.5" customHeight="1">
      <c r="B57" s="94" t="s">
        <v>985</v>
      </c>
      <c r="C57" s="96"/>
      <c r="D57" s="96"/>
      <c r="E57" s="96"/>
      <c r="F57" s="96"/>
      <c r="G57" s="96"/>
      <c r="H57" s="96"/>
      <c r="I57" s="96"/>
      <c r="J57" s="96"/>
      <c r="K57" s="96"/>
      <c r="L57" s="96"/>
      <c r="M57" s="96"/>
      <c r="N57" s="96"/>
      <c r="O57" s="96"/>
      <c r="P57" s="96"/>
      <c r="Q57" s="96"/>
      <c r="R57" s="96"/>
      <c r="S57" s="96"/>
      <c r="T57" s="96"/>
      <c r="U57" s="95"/>
    </row>
    <row r="58" spans="2:21" ht="48.95" customHeight="1">
      <c r="B58" s="94" t="s">
        <v>986</v>
      </c>
      <c r="C58" s="96"/>
      <c r="D58" s="96"/>
      <c r="E58" s="96"/>
      <c r="F58" s="96"/>
      <c r="G58" s="96"/>
      <c r="H58" s="96"/>
      <c r="I58" s="96"/>
      <c r="J58" s="96"/>
      <c r="K58" s="96"/>
      <c r="L58" s="96"/>
      <c r="M58" s="96"/>
      <c r="N58" s="96"/>
      <c r="O58" s="96"/>
      <c r="P58" s="96"/>
      <c r="Q58" s="96"/>
      <c r="R58" s="96"/>
      <c r="S58" s="96"/>
      <c r="T58" s="96"/>
      <c r="U58" s="95"/>
    </row>
    <row r="59" spans="2:21" ht="65.099999999999994" customHeight="1">
      <c r="B59" s="94" t="s">
        <v>987</v>
      </c>
      <c r="C59" s="96"/>
      <c r="D59" s="96"/>
      <c r="E59" s="96"/>
      <c r="F59" s="96"/>
      <c r="G59" s="96"/>
      <c r="H59" s="96"/>
      <c r="I59" s="96"/>
      <c r="J59" s="96"/>
      <c r="K59" s="96"/>
      <c r="L59" s="96"/>
      <c r="M59" s="96"/>
      <c r="N59" s="96"/>
      <c r="O59" s="96"/>
      <c r="P59" s="96"/>
      <c r="Q59" s="96"/>
      <c r="R59" s="96"/>
      <c r="S59" s="96"/>
      <c r="T59" s="96"/>
      <c r="U59" s="95"/>
    </row>
    <row r="60" spans="2:21" ht="45.2" customHeight="1">
      <c r="B60" s="94" t="s">
        <v>988</v>
      </c>
      <c r="C60" s="96"/>
      <c r="D60" s="96"/>
      <c r="E60" s="96"/>
      <c r="F60" s="96"/>
      <c r="G60" s="96"/>
      <c r="H60" s="96"/>
      <c r="I60" s="96"/>
      <c r="J60" s="96"/>
      <c r="K60" s="96"/>
      <c r="L60" s="96"/>
      <c r="M60" s="96"/>
      <c r="N60" s="96"/>
      <c r="O60" s="96"/>
      <c r="P60" s="96"/>
      <c r="Q60" s="96"/>
      <c r="R60" s="96"/>
      <c r="S60" s="96"/>
      <c r="T60" s="96"/>
      <c r="U60" s="95"/>
    </row>
    <row r="61" spans="2:21" ht="46.7" customHeight="1">
      <c r="B61" s="94" t="s">
        <v>989</v>
      </c>
      <c r="C61" s="96"/>
      <c r="D61" s="96"/>
      <c r="E61" s="96"/>
      <c r="F61" s="96"/>
      <c r="G61" s="96"/>
      <c r="H61" s="96"/>
      <c r="I61" s="96"/>
      <c r="J61" s="96"/>
      <c r="K61" s="96"/>
      <c r="L61" s="96"/>
      <c r="M61" s="96"/>
      <c r="N61" s="96"/>
      <c r="O61" s="96"/>
      <c r="P61" s="96"/>
      <c r="Q61" s="96"/>
      <c r="R61" s="96"/>
      <c r="S61" s="96"/>
      <c r="T61" s="96"/>
      <c r="U61" s="95"/>
    </row>
    <row r="62" spans="2:21" ht="45.2" customHeight="1">
      <c r="B62" s="94" t="s">
        <v>990</v>
      </c>
      <c r="C62" s="96"/>
      <c r="D62" s="96"/>
      <c r="E62" s="96"/>
      <c r="F62" s="96"/>
      <c r="G62" s="96"/>
      <c r="H62" s="96"/>
      <c r="I62" s="96"/>
      <c r="J62" s="96"/>
      <c r="K62" s="96"/>
      <c r="L62" s="96"/>
      <c r="M62" s="96"/>
      <c r="N62" s="96"/>
      <c r="O62" s="96"/>
      <c r="P62" s="96"/>
      <c r="Q62" s="96"/>
      <c r="R62" s="96"/>
      <c r="S62" s="96"/>
      <c r="T62" s="96"/>
      <c r="U62" s="95"/>
    </row>
    <row r="63" spans="2:21" ht="32.1" customHeight="1">
      <c r="B63" s="94" t="s">
        <v>991</v>
      </c>
      <c r="C63" s="96"/>
      <c r="D63" s="96"/>
      <c r="E63" s="96"/>
      <c r="F63" s="96"/>
      <c r="G63" s="96"/>
      <c r="H63" s="96"/>
      <c r="I63" s="96"/>
      <c r="J63" s="96"/>
      <c r="K63" s="96"/>
      <c r="L63" s="96"/>
      <c r="M63" s="96"/>
      <c r="N63" s="96"/>
      <c r="O63" s="96"/>
      <c r="P63" s="96"/>
      <c r="Q63" s="96"/>
      <c r="R63" s="96"/>
      <c r="S63" s="96"/>
      <c r="T63" s="96"/>
      <c r="U63" s="95"/>
    </row>
    <row r="64" spans="2:21" ht="62.1" customHeight="1">
      <c r="B64" s="94" t="s">
        <v>992</v>
      </c>
      <c r="C64" s="96"/>
      <c r="D64" s="96"/>
      <c r="E64" s="96"/>
      <c r="F64" s="96"/>
      <c r="G64" s="96"/>
      <c r="H64" s="96"/>
      <c r="I64" s="96"/>
      <c r="J64" s="96"/>
      <c r="K64" s="96"/>
      <c r="L64" s="96"/>
      <c r="M64" s="96"/>
      <c r="N64" s="96"/>
      <c r="O64" s="96"/>
      <c r="P64" s="96"/>
      <c r="Q64" s="96"/>
      <c r="R64" s="96"/>
      <c r="S64" s="96"/>
      <c r="T64" s="96"/>
      <c r="U64" s="95"/>
    </row>
    <row r="65" spans="2:21" ht="27" customHeight="1">
      <c r="B65" s="94" t="s">
        <v>993</v>
      </c>
      <c r="C65" s="96"/>
      <c r="D65" s="96"/>
      <c r="E65" s="96"/>
      <c r="F65" s="96"/>
      <c r="G65" s="96"/>
      <c r="H65" s="96"/>
      <c r="I65" s="96"/>
      <c r="J65" s="96"/>
      <c r="K65" s="96"/>
      <c r="L65" s="96"/>
      <c r="M65" s="96"/>
      <c r="N65" s="96"/>
      <c r="O65" s="96"/>
      <c r="P65" s="96"/>
      <c r="Q65" s="96"/>
      <c r="R65" s="96"/>
      <c r="S65" s="96"/>
      <c r="T65" s="96"/>
      <c r="U65" s="95"/>
    </row>
    <row r="66" spans="2:21" ht="29.25" customHeight="1">
      <c r="B66" s="94" t="s">
        <v>994</v>
      </c>
      <c r="C66" s="96"/>
      <c r="D66" s="96"/>
      <c r="E66" s="96"/>
      <c r="F66" s="96"/>
      <c r="G66" s="96"/>
      <c r="H66" s="96"/>
      <c r="I66" s="96"/>
      <c r="J66" s="96"/>
      <c r="K66" s="96"/>
      <c r="L66" s="96"/>
      <c r="M66" s="96"/>
      <c r="N66" s="96"/>
      <c r="O66" s="96"/>
      <c r="P66" s="96"/>
      <c r="Q66" s="96"/>
      <c r="R66" s="96"/>
      <c r="S66" s="96"/>
      <c r="T66" s="96"/>
      <c r="U66" s="95"/>
    </row>
    <row r="67" spans="2:21" ht="60" customHeight="1">
      <c r="B67" s="94" t="s">
        <v>995</v>
      </c>
      <c r="C67" s="96"/>
      <c r="D67" s="96"/>
      <c r="E67" s="96"/>
      <c r="F67" s="96"/>
      <c r="G67" s="96"/>
      <c r="H67" s="96"/>
      <c r="I67" s="96"/>
      <c r="J67" s="96"/>
      <c r="K67" s="96"/>
      <c r="L67" s="96"/>
      <c r="M67" s="96"/>
      <c r="N67" s="96"/>
      <c r="O67" s="96"/>
      <c r="P67" s="96"/>
      <c r="Q67" s="96"/>
      <c r="R67" s="96"/>
      <c r="S67" s="96"/>
      <c r="T67" s="96"/>
      <c r="U67" s="95"/>
    </row>
    <row r="68" spans="2:21" ht="94.7" customHeight="1">
      <c r="B68" s="94" t="s">
        <v>996</v>
      </c>
      <c r="C68" s="96"/>
      <c r="D68" s="96"/>
      <c r="E68" s="96"/>
      <c r="F68" s="96"/>
      <c r="G68" s="96"/>
      <c r="H68" s="96"/>
      <c r="I68" s="96"/>
      <c r="J68" s="96"/>
      <c r="K68" s="96"/>
      <c r="L68" s="96"/>
      <c r="M68" s="96"/>
      <c r="N68" s="96"/>
      <c r="O68" s="96"/>
      <c r="P68" s="96"/>
      <c r="Q68" s="96"/>
      <c r="R68" s="96"/>
      <c r="S68" s="96"/>
      <c r="T68" s="96"/>
      <c r="U68" s="95"/>
    </row>
    <row r="69" spans="2:21" ht="42.75" customHeight="1">
      <c r="B69" s="94" t="s">
        <v>997</v>
      </c>
      <c r="C69" s="96"/>
      <c r="D69" s="96"/>
      <c r="E69" s="96"/>
      <c r="F69" s="96"/>
      <c r="G69" s="96"/>
      <c r="H69" s="96"/>
      <c r="I69" s="96"/>
      <c r="J69" s="96"/>
      <c r="K69" s="96"/>
      <c r="L69" s="96"/>
      <c r="M69" s="96"/>
      <c r="N69" s="96"/>
      <c r="O69" s="96"/>
      <c r="P69" s="96"/>
      <c r="Q69" s="96"/>
      <c r="R69" s="96"/>
      <c r="S69" s="96"/>
      <c r="T69" s="96"/>
      <c r="U69" s="95"/>
    </row>
    <row r="70" spans="2:21" ht="53.85" customHeight="1">
      <c r="B70" s="94" t="s">
        <v>998</v>
      </c>
      <c r="C70" s="96"/>
      <c r="D70" s="96"/>
      <c r="E70" s="96"/>
      <c r="F70" s="96"/>
      <c r="G70" s="96"/>
      <c r="H70" s="96"/>
      <c r="I70" s="96"/>
      <c r="J70" s="96"/>
      <c r="K70" s="96"/>
      <c r="L70" s="96"/>
      <c r="M70" s="96"/>
      <c r="N70" s="96"/>
      <c r="O70" s="96"/>
      <c r="P70" s="96"/>
      <c r="Q70" s="96"/>
      <c r="R70" s="96"/>
      <c r="S70" s="96"/>
      <c r="T70" s="96"/>
      <c r="U70" s="95"/>
    </row>
    <row r="71" spans="2:21" ht="18.600000000000001" customHeight="1">
      <c r="B71" s="94" t="s">
        <v>999</v>
      </c>
      <c r="C71" s="96"/>
      <c r="D71" s="96"/>
      <c r="E71" s="96"/>
      <c r="F71" s="96"/>
      <c r="G71" s="96"/>
      <c r="H71" s="96"/>
      <c r="I71" s="96"/>
      <c r="J71" s="96"/>
      <c r="K71" s="96"/>
      <c r="L71" s="96"/>
      <c r="M71" s="96"/>
      <c r="N71" s="96"/>
      <c r="O71" s="96"/>
      <c r="P71" s="96"/>
      <c r="Q71" s="96"/>
      <c r="R71" s="96"/>
      <c r="S71" s="96"/>
      <c r="T71" s="96"/>
      <c r="U71" s="95"/>
    </row>
    <row r="72" spans="2:21" ht="37.700000000000003" customHeight="1">
      <c r="B72" s="94" t="s">
        <v>1000</v>
      </c>
      <c r="C72" s="96"/>
      <c r="D72" s="96"/>
      <c r="E72" s="96"/>
      <c r="F72" s="96"/>
      <c r="G72" s="96"/>
      <c r="H72" s="96"/>
      <c r="I72" s="96"/>
      <c r="J72" s="96"/>
      <c r="K72" s="96"/>
      <c r="L72" s="96"/>
      <c r="M72" s="96"/>
      <c r="N72" s="96"/>
      <c r="O72" s="96"/>
      <c r="P72" s="96"/>
      <c r="Q72" s="96"/>
      <c r="R72" s="96"/>
      <c r="S72" s="96"/>
      <c r="T72" s="96"/>
      <c r="U72" s="95"/>
    </row>
    <row r="73" spans="2:21" ht="34.5" customHeight="1">
      <c r="B73" s="94" t="s">
        <v>1001</v>
      </c>
      <c r="C73" s="96"/>
      <c r="D73" s="96"/>
      <c r="E73" s="96"/>
      <c r="F73" s="96"/>
      <c r="G73" s="96"/>
      <c r="H73" s="96"/>
      <c r="I73" s="96"/>
      <c r="J73" s="96"/>
      <c r="K73" s="96"/>
      <c r="L73" s="96"/>
      <c r="M73" s="96"/>
      <c r="N73" s="96"/>
      <c r="O73" s="96"/>
      <c r="P73" s="96"/>
      <c r="Q73" s="96"/>
      <c r="R73" s="96"/>
      <c r="S73" s="96"/>
      <c r="T73" s="96"/>
      <c r="U73" s="95"/>
    </row>
    <row r="74" spans="2:21" ht="55.35" customHeight="1">
      <c r="B74" s="94" t="s">
        <v>1002</v>
      </c>
      <c r="C74" s="96"/>
      <c r="D74" s="96"/>
      <c r="E74" s="96"/>
      <c r="F74" s="96"/>
      <c r="G74" s="96"/>
      <c r="H74" s="96"/>
      <c r="I74" s="96"/>
      <c r="J74" s="96"/>
      <c r="K74" s="96"/>
      <c r="L74" s="96"/>
      <c r="M74" s="96"/>
      <c r="N74" s="96"/>
      <c r="O74" s="96"/>
      <c r="P74" s="96"/>
      <c r="Q74" s="96"/>
      <c r="R74" s="96"/>
      <c r="S74" s="96"/>
      <c r="T74" s="96"/>
      <c r="U74" s="95"/>
    </row>
    <row r="75" spans="2:21" ht="46.7" customHeight="1">
      <c r="B75" s="94" t="s">
        <v>1003</v>
      </c>
      <c r="C75" s="96"/>
      <c r="D75" s="96"/>
      <c r="E75" s="96"/>
      <c r="F75" s="96"/>
      <c r="G75" s="96"/>
      <c r="H75" s="96"/>
      <c r="I75" s="96"/>
      <c r="J75" s="96"/>
      <c r="K75" s="96"/>
      <c r="L75" s="96"/>
      <c r="M75" s="96"/>
      <c r="N75" s="96"/>
      <c r="O75" s="96"/>
      <c r="P75" s="96"/>
      <c r="Q75" s="96"/>
      <c r="R75" s="96"/>
      <c r="S75" s="96"/>
      <c r="T75" s="96"/>
      <c r="U75" s="95"/>
    </row>
    <row r="76" spans="2:21" ht="34.5" customHeight="1">
      <c r="B76" s="94" t="s">
        <v>1004</v>
      </c>
      <c r="C76" s="96"/>
      <c r="D76" s="96"/>
      <c r="E76" s="96"/>
      <c r="F76" s="96"/>
      <c r="G76" s="96"/>
      <c r="H76" s="96"/>
      <c r="I76" s="96"/>
      <c r="J76" s="96"/>
      <c r="K76" s="96"/>
      <c r="L76" s="96"/>
      <c r="M76" s="96"/>
      <c r="N76" s="96"/>
      <c r="O76" s="96"/>
      <c r="P76" s="96"/>
      <c r="Q76" s="96"/>
      <c r="R76" s="96"/>
      <c r="S76" s="96"/>
      <c r="T76" s="96"/>
      <c r="U76" s="95"/>
    </row>
    <row r="77" spans="2:21" ht="39.950000000000003" customHeight="1">
      <c r="B77" s="94" t="s">
        <v>1005</v>
      </c>
      <c r="C77" s="96"/>
      <c r="D77" s="96"/>
      <c r="E77" s="96"/>
      <c r="F77" s="96"/>
      <c r="G77" s="96"/>
      <c r="H77" s="96"/>
      <c r="I77" s="96"/>
      <c r="J77" s="96"/>
      <c r="K77" s="96"/>
      <c r="L77" s="96"/>
      <c r="M77" s="96"/>
      <c r="N77" s="96"/>
      <c r="O77" s="96"/>
      <c r="P77" s="96"/>
      <c r="Q77" s="96"/>
      <c r="R77" s="96"/>
      <c r="S77" s="96"/>
      <c r="T77" s="96"/>
      <c r="U77" s="95"/>
    </row>
    <row r="78" spans="2:21" ht="41.85" customHeight="1">
      <c r="B78" s="94" t="s">
        <v>1006</v>
      </c>
      <c r="C78" s="96"/>
      <c r="D78" s="96"/>
      <c r="E78" s="96"/>
      <c r="F78" s="96"/>
      <c r="G78" s="96"/>
      <c r="H78" s="96"/>
      <c r="I78" s="96"/>
      <c r="J78" s="96"/>
      <c r="K78" s="96"/>
      <c r="L78" s="96"/>
      <c r="M78" s="96"/>
      <c r="N78" s="96"/>
      <c r="O78" s="96"/>
      <c r="P78" s="96"/>
      <c r="Q78" s="96"/>
      <c r="R78" s="96"/>
      <c r="S78" s="96"/>
      <c r="T78" s="96"/>
      <c r="U78" s="95"/>
    </row>
    <row r="79" spans="2:21" ht="58.35" customHeight="1">
      <c r="B79" s="94" t="s">
        <v>1007</v>
      </c>
      <c r="C79" s="96"/>
      <c r="D79" s="96"/>
      <c r="E79" s="96"/>
      <c r="F79" s="96"/>
      <c r="G79" s="96"/>
      <c r="H79" s="96"/>
      <c r="I79" s="96"/>
      <c r="J79" s="96"/>
      <c r="K79" s="96"/>
      <c r="L79" s="96"/>
      <c r="M79" s="96"/>
      <c r="N79" s="96"/>
      <c r="O79" s="96"/>
      <c r="P79" s="96"/>
      <c r="Q79" s="96"/>
      <c r="R79" s="96"/>
      <c r="S79" s="96"/>
      <c r="T79" s="96"/>
      <c r="U79" s="95"/>
    </row>
    <row r="80" spans="2:21" ht="33" customHeight="1">
      <c r="B80" s="94" t="s">
        <v>1008</v>
      </c>
      <c r="C80" s="96"/>
      <c r="D80" s="96"/>
      <c r="E80" s="96"/>
      <c r="F80" s="96"/>
      <c r="G80" s="96"/>
      <c r="H80" s="96"/>
      <c r="I80" s="96"/>
      <c r="J80" s="96"/>
      <c r="K80" s="96"/>
      <c r="L80" s="96"/>
      <c r="M80" s="96"/>
      <c r="N80" s="96"/>
      <c r="O80" s="96"/>
      <c r="P80" s="96"/>
      <c r="Q80" s="96"/>
      <c r="R80" s="96"/>
      <c r="S80" s="96"/>
      <c r="T80" s="96"/>
      <c r="U80" s="95"/>
    </row>
    <row r="81" spans="2:21" ht="43.5" customHeight="1">
      <c r="B81" s="94" t="s">
        <v>1009</v>
      </c>
      <c r="C81" s="96"/>
      <c r="D81" s="96"/>
      <c r="E81" s="96"/>
      <c r="F81" s="96"/>
      <c r="G81" s="96"/>
      <c r="H81" s="96"/>
      <c r="I81" s="96"/>
      <c r="J81" s="96"/>
      <c r="K81" s="96"/>
      <c r="L81" s="96"/>
      <c r="M81" s="96"/>
      <c r="N81" s="96"/>
      <c r="O81" s="96"/>
      <c r="P81" s="96"/>
      <c r="Q81" s="96"/>
      <c r="R81" s="96"/>
      <c r="S81" s="96"/>
      <c r="T81" s="96"/>
      <c r="U81" s="95"/>
    </row>
    <row r="82" spans="2:21" ht="110.1" customHeight="1">
      <c r="B82" s="94" t="s">
        <v>1010</v>
      </c>
      <c r="C82" s="96"/>
      <c r="D82" s="96"/>
      <c r="E82" s="96"/>
      <c r="F82" s="96"/>
      <c r="G82" s="96"/>
      <c r="H82" s="96"/>
      <c r="I82" s="96"/>
      <c r="J82" s="96"/>
      <c r="K82" s="96"/>
      <c r="L82" s="96"/>
      <c r="M82" s="96"/>
      <c r="N82" s="96"/>
      <c r="O82" s="96"/>
      <c r="P82" s="96"/>
      <c r="Q82" s="96"/>
      <c r="R82" s="96"/>
      <c r="S82" s="96"/>
      <c r="T82" s="96"/>
      <c r="U82" s="95"/>
    </row>
    <row r="83" spans="2:21" ht="44.25" customHeight="1">
      <c r="B83" s="94" t="s">
        <v>1011</v>
      </c>
      <c r="C83" s="96"/>
      <c r="D83" s="96"/>
      <c r="E83" s="96"/>
      <c r="F83" s="96"/>
      <c r="G83" s="96"/>
      <c r="H83" s="96"/>
      <c r="I83" s="96"/>
      <c r="J83" s="96"/>
      <c r="K83" s="96"/>
      <c r="L83" s="96"/>
      <c r="M83" s="96"/>
      <c r="N83" s="96"/>
      <c r="O83" s="96"/>
      <c r="P83" s="96"/>
      <c r="Q83" s="96"/>
      <c r="R83" s="96"/>
      <c r="S83" s="96"/>
      <c r="T83" s="96"/>
      <c r="U83" s="95"/>
    </row>
    <row r="84" spans="2:21" ht="34.5" customHeight="1">
      <c r="B84" s="94" t="s">
        <v>1012</v>
      </c>
      <c r="C84" s="96"/>
      <c r="D84" s="96"/>
      <c r="E84" s="96"/>
      <c r="F84" s="96"/>
      <c r="G84" s="96"/>
      <c r="H84" s="96"/>
      <c r="I84" s="96"/>
      <c r="J84" s="96"/>
      <c r="K84" s="96"/>
      <c r="L84" s="96"/>
      <c r="M84" s="96"/>
      <c r="N84" s="96"/>
      <c r="O84" s="96"/>
      <c r="P84" s="96"/>
      <c r="Q84" s="96"/>
      <c r="R84" s="96"/>
      <c r="S84" s="96"/>
      <c r="T84" s="96"/>
      <c r="U84" s="95"/>
    </row>
    <row r="85" spans="2:21" ht="67.349999999999994" customHeight="1">
      <c r="B85" s="94" t="s">
        <v>1013</v>
      </c>
      <c r="C85" s="96"/>
      <c r="D85" s="96"/>
      <c r="E85" s="96"/>
      <c r="F85" s="96"/>
      <c r="G85" s="96"/>
      <c r="H85" s="96"/>
      <c r="I85" s="96"/>
      <c r="J85" s="96"/>
      <c r="K85" s="96"/>
      <c r="L85" s="96"/>
      <c r="M85" s="96"/>
      <c r="N85" s="96"/>
      <c r="O85" s="96"/>
      <c r="P85" s="96"/>
      <c r="Q85" s="96"/>
      <c r="R85" s="96"/>
      <c r="S85" s="96"/>
      <c r="T85" s="96"/>
      <c r="U85" s="95"/>
    </row>
    <row r="86" spans="2:21" ht="62.25" customHeight="1">
      <c r="B86" s="94" t="s">
        <v>1014</v>
      </c>
      <c r="C86" s="96"/>
      <c r="D86" s="96"/>
      <c r="E86" s="96"/>
      <c r="F86" s="96"/>
      <c r="G86" s="96"/>
      <c r="H86" s="96"/>
      <c r="I86" s="96"/>
      <c r="J86" s="96"/>
      <c r="K86" s="96"/>
      <c r="L86" s="96"/>
      <c r="M86" s="96"/>
      <c r="N86" s="96"/>
      <c r="O86" s="96"/>
      <c r="P86" s="96"/>
      <c r="Q86" s="96"/>
      <c r="R86" s="96"/>
      <c r="S86" s="96"/>
      <c r="T86" s="96"/>
      <c r="U86" s="95"/>
    </row>
    <row r="87" spans="2:21" ht="33" customHeight="1">
      <c r="B87" s="94" t="s">
        <v>1015</v>
      </c>
      <c r="C87" s="96"/>
      <c r="D87" s="96"/>
      <c r="E87" s="96"/>
      <c r="F87" s="96"/>
      <c r="G87" s="96"/>
      <c r="H87" s="96"/>
      <c r="I87" s="96"/>
      <c r="J87" s="96"/>
      <c r="K87" s="96"/>
      <c r="L87" s="96"/>
      <c r="M87" s="96"/>
      <c r="N87" s="96"/>
      <c r="O87" s="96"/>
      <c r="P87" s="96"/>
      <c r="Q87" s="96"/>
      <c r="R87" s="96"/>
      <c r="S87" s="96"/>
      <c r="T87" s="96"/>
      <c r="U87" s="95"/>
    </row>
    <row r="88" spans="2:21" ht="38.450000000000003" customHeight="1">
      <c r="B88" s="94" t="s">
        <v>1016</v>
      </c>
      <c r="C88" s="96"/>
      <c r="D88" s="96"/>
      <c r="E88" s="96"/>
      <c r="F88" s="96"/>
      <c r="G88" s="96"/>
      <c r="H88" s="96"/>
      <c r="I88" s="96"/>
      <c r="J88" s="96"/>
      <c r="K88" s="96"/>
      <c r="L88" s="96"/>
      <c r="M88" s="96"/>
      <c r="N88" s="96"/>
      <c r="O88" s="96"/>
      <c r="P88" s="96"/>
      <c r="Q88" s="96"/>
      <c r="R88" s="96"/>
      <c r="S88" s="96"/>
      <c r="T88" s="96"/>
      <c r="U88" s="95"/>
    </row>
    <row r="89" spans="2:21" ht="50.45" customHeight="1" thickBot="1">
      <c r="B89" s="97" t="s">
        <v>1017</v>
      </c>
      <c r="C89" s="99"/>
      <c r="D89" s="99"/>
      <c r="E89" s="99"/>
      <c r="F89" s="99"/>
      <c r="G89" s="99"/>
      <c r="H89" s="99"/>
      <c r="I89" s="99"/>
      <c r="J89" s="99"/>
      <c r="K89" s="99"/>
      <c r="L89" s="99"/>
      <c r="M89" s="99"/>
      <c r="N89" s="99"/>
      <c r="O89" s="99"/>
      <c r="P89" s="99"/>
      <c r="Q89" s="99"/>
      <c r="R89" s="99"/>
      <c r="S89" s="99"/>
      <c r="T89" s="99"/>
      <c r="U89" s="98"/>
    </row>
  </sheetData>
  <mergeCells count="168">
    <mergeCell ref="B84:U84"/>
    <mergeCell ref="B85:U85"/>
    <mergeCell ref="B86:U86"/>
    <mergeCell ref="B87:U87"/>
    <mergeCell ref="B88:U88"/>
    <mergeCell ref="B89:U89"/>
    <mergeCell ref="B78:U78"/>
    <mergeCell ref="B79:U79"/>
    <mergeCell ref="B80:U80"/>
    <mergeCell ref="B81:U81"/>
    <mergeCell ref="B82:U82"/>
    <mergeCell ref="B83:U83"/>
    <mergeCell ref="B72:U72"/>
    <mergeCell ref="B73:U73"/>
    <mergeCell ref="B74:U74"/>
    <mergeCell ref="B75:U75"/>
    <mergeCell ref="B76:U76"/>
    <mergeCell ref="B77:U77"/>
    <mergeCell ref="B66:U66"/>
    <mergeCell ref="B67:U67"/>
    <mergeCell ref="B68:U68"/>
    <mergeCell ref="B69:U69"/>
    <mergeCell ref="B70:U70"/>
    <mergeCell ref="B71:U71"/>
    <mergeCell ref="B60:U60"/>
    <mergeCell ref="B61:U61"/>
    <mergeCell ref="B62:U62"/>
    <mergeCell ref="B63:U63"/>
    <mergeCell ref="B64:U64"/>
    <mergeCell ref="B65:U65"/>
    <mergeCell ref="B54:U54"/>
    <mergeCell ref="B55:U55"/>
    <mergeCell ref="B56:U56"/>
    <mergeCell ref="B57:U57"/>
    <mergeCell ref="B58:U58"/>
    <mergeCell ref="B59:U59"/>
    <mergeCell ref="C46:H46"/>
    <mergeCell ref="I46:K46"/>
    <mergeCell ref="L46:O46"/>
    <mergeCell ref="B50:D50"/>
    <mergeCell ref="B51:D51"/>
    <mergeCell ref="B53:U53"/>
    <mergeCell ref="C44:H44"/>
    <mergeCell ref="I44:K44"/>
    <mergeCell ref="L44:O44"/>
    <mergeCell ref="C45:H45"/>
    <mergeCell ref="I45:K45"/>
    <mergeCell ref="L45:O45"/>
    <mergeCell ref="C42:H42"/>
    <mergeCell ref="I42:K42"/>
    <mergeCell ref="L42:O42"/>
    <mergeCell ref="C43:H43"/>
    <mergeCell ref="I43:K43"/>
    <mergeCell ref="L43:O43"/>
    <mergeCell ref="C40:H40"/>
    <mergeCell ref="I40:K40"/>
    <mergeCell ref="L40:O40"/>
    <mergeCell ref="C41:H41"/>
    <mergeCell ref="I41:K41"/>
    <mergeCell ref="L41:O41"/>
    <mergeCell ref="C38:H38"/>
    <mergeCell ref="I38:K38"/>
    <mergeCell ref="L38:O38"/>
    <mergeCell ref="C39:H39"/>
    <mergeCell ref="I39:K39"/>
    <mergeCell ref="L39:O39"/>
    <mergeCell ref="C36:H36"/>
    <mergeCell ref="I36:K36"/>
    <mergeCell ref="L36:O36"/>
    <mergeCell ref="C37:H37"/>
    <mergeCell ref="I37:K37"/>
    <mergeCell ref="L37:O37"/>
    <mergeCell ref="C34:H34"/>
    <mergeCell ref="I34:K34"/>
    <mergeCell ref="L34:O34"/>
    <mergeCell ref="C35:H35"/>
    <mergeCell ref="I35:K35"/>
    <mergeCell ref="L35:O35"/>
    <mergeCell ref="C32:H32"/>
    <mergeCell ref="I32:K32"/>
    <mergeCell ref="L32:O32"/>
    <mergeCell ref="C33:H33"/>
    <mergeCell ref="I33:K33"/>
    <mergeCell ref="L33:O33"/>
    <mergeCell ref="C30:H30"/>
    <mergeCell ref="I30:K30"/>
    <mergeCell ref="L30:O30"/>
    <mergeCell ref="C31:H31"/>
    <mergeCell ref="I31:K31"/>
    <mergeCell ref="L31:O31"/>
    <mergeCell ref="C28:H28"/>
    <mergeCell ref="I28:K28"/>
    <mergeCell ref="L28:O28"/>
    <mergeCell ref="C29:H29"/>
    <mergeCell ref="I29:K29"/>
    <mergeCell ref="L29:O29"/>
    <mergeCell ref="C26:H26"/>
    <mergeCell ref="I26:K26"/>
    <mergeCell ref="L26:O26"/>
    <mergeCell ref="C27:H27"/>
    <mergeCell ref="I27:K27"/>
    <mergeCell ref="L27:O27"/>
    <mergeCell ref="C24:H24"/>
    <mergeCell ref="I24:K24"/>
    <mergeCell ref="L24:O24"/>
    <mergeCell ref="C25:H25"/>
    <mergeCell ref="I25:K25"/>
    <mergeCell ref="L25:O25"/>
    <mergeCell ref="C22:H22"/>
    <mergeCell ref="I22:K22"/>
    <mergeCell ref="L22:O22"/>
    <mergeCell ref="C23:H23"/>
    <mergeCell ref="I23:K23"/>
    <mergeCell ref="L23:O23"/>
    <mergeCell ref="C20:H20"/>
    <mergeCell ref="I20:K20"/>
    <mergeCell ref="L20:O20"/>
    <mergeCell ref="C21:H21"/>
    <mergeCell ref="I21:K21"/>
    <mergeCell ref="L21:O21"/>
    <mergeCell ref="C18:H18"/>
    <mergeCell ref="I18:K18"/>
    <mergeCell ref="L18:O18"/>
    <mergeCell ref="C19:H19"/>
    <mergeCell ref="I19:K19"/>
    <mergeCell ref="L19:O19"/>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63" fitToHeight="10" orientation="landscape" r:id="rId1"/>
  <headerFooter>
    <oddFooter>&amp;R&amp;P de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61"/>
  <sheetViews>
    <sheetView view="pageBreakPreview" zoomScale="80" zoomScaleNormal="80" zoomScaleSheetLayoutView="80" workbookViewId="0">
      <selection activeCell="I11" sqref="I11:K11"/>
    </sheetView>
  </sheetViews>
  <sheetFormatPr baseColWidth="10" defaultColWidth="11.42578125" defaultRowHeight="12.75"/>
  <cols>
    <col min="1" max="1" width="4" style="1" customWidth="1"/>
    <col min="2" max="2" width="15.71093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 style="1" customWidth="1"/>
    <col min="11" max="11" width="10.85546875" style="1" customWidth="1"/>
    <col min="12" max="12" width="8.85546875" style="1" customWidth="1"/>
    <col min="13" max="13" width="7" style="1" customWidth="1"/>
    <col min="14" max="14" width="9.42578125" style="1" customWidth="1"/>
    <col min="15" max="15" width="12.7109375" style="1" customWidth="1"/>
    <col min="16" max="16" width="13.28515625" style="1" customWidth="1"/>
    <col min="17" max="17" width="13.85546875" style="1" customWidth="1"/>
    <col min="18" max="18" width="10.28515625" style="1" customWidth="1"/>
    <col min="19" max="19" width="14.85546875" style="1" customWidth="1"/>
    <col min="20" max="20" width="12.28515625" style="1" customWidth="1"/>
    <col min="21" max="21" width="11.85546875" style="1" customWidth="1"/>
    <col min="22" max="22" width="13.140625" style="1" customWidth="1"/>
    <col min="23" max="23" width="12.28515625" style="1" customWidth="1"/>
    <col min="24" max="24" width="9.7109375" style="1" customWidth="1"/>
    <col min="25" max="25" width="10" style="1" customWidth="1"/>
    <col min="26" max="26" width="11" style="1" customWidth="1"/>
    <col min="27" max="29" width="11.42578125" style="1"/>
    <col min="30" max="30" width="17.5703125" style="1" customWidth="1"/>
    <col min="31" max="16384" width="11.42578125" style="1"/>
  </cols>
  <sheetData>
    <row r="1" spans="1:34" s="2" customFormat="1" ht="48" customHeight="1">
      <c r="A1" s="3"/>
      <c r="B1" s="4" t="s">
        <v>0</v>
      </c>
      <c r="C1" s="4"/>
      <c r="D1" s="4"/>
      <c r="E1" s="4"/>
      <c r="F1" s="4"/>
      <c r="G1" s="4"/>
      <c r="H1" s="4"/>
      <c r="I1" s="4"/>
      <c r="J1" s="4"/>
      <c r="K1" s="4"/>
      <c r="L1" s="4"/>
      <c r="M1" s="3" t="s">
        <v>1</v>
      </c>
      <c r="N1" s="3"/>
      <c r="O1" s="3"/>
      <c r="P1" s="5"/>
      <c r="Q1" s="5"/>
      <c r="R1" s="5"/>
      <c r="Y1" s="6"/>
      <c r="Z1" s="6"/>
      <c r="AA1" s="7"/>
      <c r="AH1" s="8"/>
    </row>
    <row r="2" spans="1:34" ht="13.5" customHeight="1" thickBot="1"/>
    <row r="3" spans="1:34" ht="22.5" customHeight="1" thickTop="1" thickBot="1">
      <c r="B3" s="9" t="s">
        <v>2</v>
      </c>
      <c r="C3" s="10"/>
      <c r="D3" s="10"/>
      <c r="E3" s="10"/>
      <c r="F3" s="10"/>
      <c r="G3" s="10"/>
      <c r="H3" s="11"/>
      <c r="I3" s="11"/>
      <c r="J3" s="11"/>
      <c r="K3" s="11"/>
      <c r="L3" s="11"/>
      <c r="M3" s="11"/>
      <c r="N3" s="11"/>
      <c r="O3" s="11"/>
      <c r="P3" s="11"/>
      <c r="Q3" s="11"/>
      <c r="R3" s="11"/>
      <c r="S3" s="11"/>
      <c r="T3" s="11"/>
      <c r="U3" s="12"/>
    </row>
    <row r="4" spans="1:34" ht="51.75" customHeight="1" thickTop="1">
      <c r="B4" s="13" t="s">
        <v>3</v>
      </c>
      <c r="C4" s="14" t="s">
        <v>1018</v>
      </c>
      <c r="D4" s="15" t="s">
        <v>1019</v>
      </c>
      <c r="E4" s="15"/>
      <c r="F4" s="15"/>
      <c r="G4" s="15"/>
      <c r="H4" s="15"/>
      <c r="I4" s="16"/>
      <c r="J4" s="17" t="s">
        <v>6</v>
      </c>
      <c r="K4" s="18" t="s">
        <v>7</v>
      </c>
      <c r="L4" s="19" t="s">
        <v>8</v>
      </c>
      <c r="M4" s="19"/>
      <c r="N4" s="19"/>
      <c r="O4" s="19"/>
      <c r="P4" s="17" t="s">
        <v>9</v>
      </c>
      <c r="Q4" s="19" t="s">
        <v>785</v>
      </c>
      <c r="R4" s="19"/>
      <c r="S4" s="17" t="s">
        <v>11</v>
      </c>
      <c r="T4" s="19" t="s">
        <v>12</v>
      </c>
      <c r="U4" s="20"/>
    </row>
    <row r="5" spans="1:34" ht="15.75" customHeight="1">
      <c r="B5" s="21" t="s">
        <v>13</v>
      </c>
      <c r="C5" s="22"/>
      <c r="D5" s="22"/>
      <c r="E5" s="22"/>
      <c r="F5" s="22"/>
      <c r="G5" s="22"/>
      <c r="H5" s="22"/>
      <c r="I5" s="22"/>
      <c r="J5" s="22"/>
      <c r="K5" s="22"/>
      <c r="L5" s="22"/>
      <c r="M5" s="22"/>
      <c r="N5" s="22"/>
      <c r="O5" s="22"/>
      <c r="P5" s="22"/>
      <c r="Q5" s="22"/>
      <c r="R5" s="22"/>
      <c r="S5" s="22"/>
      <c r="T5" s="22"/>
      <c r="U5" s="23"/>
    </row>
    <row r="6" spans="1:34" ht="37.5" customHeight="1" thickBot="1">
      <c r="B6" s="24" t="s">
        <v>14</v>
      </c>
      <c r="C6" s="25" t="s">
        <v>15</v>
      </c>
      <c r="D6" s="25"/>
      <c r="E6" s="25"/>
      <c r="F6" s="25"/>
      <c r="G6" s="25"/>
      <c r="H6" s="26"/>
      <c r="I6" s="26"/>
      <c r="J6" s="26" t="s">
        <v>16</v>
      </c>
      <c r="K6" s="25" t="s">
        <v>17</v>
      </c>
      <c r="L6" s="25"/>
      <c r="M6" s="25"/>
      <c r="N6" s="27"/>
      <c r="O6" s="28" t="s">
        <v>18</v>
      </c>
      <c r="P6" s="25" t="s">
        <v>19</v>
      </c>
      <c r="Q6" s="25"/>
      <c r="R6" s="29"/>
      <c r="S6" s="28" t="s">
        <v>20</v>
      </c>
      <c r="T6" s="25" t="s">
        <v>292</v>
      </c>
      <c r="U6" s="30"/>
    </row>
    <row r="7" spans="1:34" ht="22.5" customHeight="1" thickTop="1" thickBot="1">
      <c r="B7" s="9" t="s">
        <v>22</v>
      </c>
      <c r="C7" s="10"/>
      <c r="D7" s="10"/>
      <c r="E7" s="10"/>
      <c r="F7" s="10"/>
      <c r="G7" s="10"/>
      <c r="H7" s="11"/>
      <c r="I7" s="11"/>
      <c r="J7" s="11"/>
      <c r="K7" s="11"/>
      <c r="L7" s="11"/>
      <c r="M7" s="11"/>
      <c r="N7" s="11"/>
      <c r="O7" s="11"/>
      <c r="P7" s="11"/>
      <c r="Q7" s="11"/>
      <c r="R7" s="11"/>
      <c r="S7" s="11"/>
      <c r="T7" s="11"/>
      <c r="U7" s="12"/>
    </row>
    <row r="8" spans="1:34" ht="16.5" customHeight="1" thickTop="1">
      <c r="B8" s="32" t="s">
        <v>23</v>
      </c>
      <c r="C8" s="35" t="s">
        <v>24</v>
      </c>
      <c r="D8" s="35"/>
      <c r="E8" s="35"/>
      <c r="F8" s="35"/>
      <c r="G8" s="35"/>
      <c r="H8" s="36"/>
      <c r="I8" s="41" t="s">
        <v>25</v>
      </c>
      <c r="J8" s="43"/>
      <c r="K8" s="43"/>
      <c r="L8" s="43"/>
      <c r="M8" s="43"/>
      <c r="N8" s="43"/>
      <c r="O8" s="43"/>
      <c r="P8" s="43"/>
      <c r="Q8" s="43"/>
      <c r="R8" s="43"/>
      <c r="S8" s="42"/>
      <c r="T8" s="45" t="s">
        <v>26</v>
      </c>
      <c r="U8" s="44"/>
    </row>
    <row r="9" spans="1:34" ht="19.5" customHeight="1">
      <c r="B9" s="34"/>
      <c r="C9" s="31"/>
      <c r="D9" s="31"/>
      <c r="E9" s="31"/>
      <c r="F9" s="31"/>
      <c r="G9" s="31"/>
      <c r="H9" s="39"/>
      <c r="I9" s="46" t="s">
        <v>27</v>
      </c>
      <c r="J9" s="47"/>
      <c r="K9" s="47"/>
      <c r="L9" s="47" t="s">
        <v>28</v>
      </c>
      <c r="M9" s="47"/>
      <c r="N9" s="47"/>
      <c r="O9" s="47"/>
      <c r="P9" s="47" t="s">
        <v>29</v>
      </c>
      <c r="Q9" s="47" t="s">
        <v>30</v>
      </c>
      <c r="R9" s="51" t="s">
        <v>31</v>
      </c>
      <c r="S9" s="50"/>
      <c r="T9" s="47" t="s">
        <v>32</v>
      </c>
      <c r="U9" s="52" t="s">
        <v>33</v>
      </c>
    </row>
    <row r="10" spans="1:34" ht="26.25" customHeight="1" thickBot="1">
      <c r="B10" s="33"/>
      <c r="C10" s="37"/>
      <c r="D10" s="37"/>
      <c r="E10" s="37"/>
      <c r="F10" s="37"/>
      <c r="G10" s="37"/>
      <c r="H10" s="38"/>
      <c r="I10" s="48"/>
      <c r="J10" s="49"/>
      <c r="K10" s="49"/>
      <c r="L10" s="49"/>
      <c r="M10" s="49"/>
      <c r="N10" s="49"/>
      <c r="O10" s="49"/>
      <c r="P10" s="49"/>
      <c r="Q10" s="49"/>
      <c r="R10" s="54" t="s">
        <v>34</v>
      </c>
      <c r="S10" s="55" t="s">
        <v>35</v>
      </c>
      <c r="T10" s="49"/>
      <c r="U10" s="53"/>
    </row>
    <row r="11" spans="1:34" ht="75" customHeight="1" thickTop="1">
      <c r="A11" s="56"/>
      <c r="B11" s="57" t="s">
        <v>36</v>
      </c>
      <c r="C11" s="58" t="s">
        <v>1020</v>
      </c>
      <c r="D11" s="58"/>
      <c r="E11" s="58"/>
      <c r="F11" s="58"/>
      <c r="G11" s="58"/>
      <c r="H11" s="58"/>
      <c r="I11" s="58" t="s">
        <v>1297</v>
      </c>
      <c r="J11" s="58"/>
      <c r="K11" s="58"/>
      <c r="L11" s="58" t="s">
        <v>792</v>
      </c>
      <c r="M11" s="58"/>
      <c r="N11" s="58"/>
      <c r="O11" s="58"/>
      <c r="P11" s="59" t="s">
        <v>40</v>
      </c>
      <c r="Q11" s="59" t="s">
        <v>41</v>
      </c>
      <c r="R11" s="100">
        <v>52</v>
      </c>
      <c r="S11" s="100" t="s">
        <v>45</v>
      </c>
      <c r="T11" s="100">
        <v>52.18</v>
      </c>
      <c r="U11" s="60" t="str">
        <f>IF(ISERR(T11/S11*100),"N/A",T11/S11*100)</f>
        <v>N/A</v>
      </c>
    </row>
    <row r="12" spans="1:34" ht="75" customHeight="1" thickBot="1">
      <c r="A12" s="56"/>
      <c r="B12" s="61" t="s">
        <v>42</v>
      </c>
      <c r="C12" s="62" t="s">
        <v>42</v>
      </c>
      <c r="D12" s="62"/>
      <c r="E12" s="62"/>
      <c r="F12" s="62"/>
      <c r="G12" s="62"/>
      <c r="H12" s="62"/>
      <c r="I12" s="62" t="s">
        <v>1021</v>
      </c>
      <c r="J12" s="62"/>
      <c r="K12" s="62"/>
      <c r="L12" s="62" t="s">
        <v>1022</v>
      </c>
      <c r="M12" s="62"/>
      <c r="N12" s="62"/>
      <c r="O12" s="62"/>
      <c r="P12" s="63" t="s">
        <v>789</v>
      </c>
      <c r="Q12" s="63" t="s">
        <v>41</v>
      </c>
      <c r="R12" s="64">
        <v>0.78</v>
      </c>
      <c r="S12" s="64">
        <v>0.78</v>
      </c>
      <c r="T12" s="64">
        <v>0.78</v>
      </c>
      <c r="U12" s="65">
        <f>IF(ISERR(T12/S12*100),"N/A",T12/S12*100)</f>
        <v>100</v>
      </c>
    </row>
    <row r="13" spans="1:34" ht="75" customHeight="1" thickTop="1">
      <c r="A13" s="56"/>
      <c r="B13" s="57" t="s">
        <v>46</v>
      </c>
      <c r="C13" s="58" t="s">
        <v>1023</v>
      </c>
      <c r="D13" s="58"/>
      <c r="E13" s="58"/>
      <c r="F13" s="58"/>
      <c r="G13" s="58"/>
      <c r="H13" s="58"/>
      <c r="I13" s="58" t="s">
        <v>1024</v>
      </c>
      <c r="J13" s="58"/>
      <c r="K13" s="58"/>
      <c r="L13" s="58" t="s">
        <v>1025</v>
      </c>
      <c r="M13" s="58"/>
      <c r="N13" s="58"/>
      <c r="O13" s="58"/>
      <c r="P13" s="59" t="s">
        <v>40</v>
      </c>
      <c r="Q13" s="59" t="s">
        <v>41</v>
      </c>
      <c r="R13" s="59">
        <v>0</v>
      </c>
      <c r="S13" s="59">
        <v>0</v>
      </c>
      <c r="T13" s="59">
        <v>0</v>
      </c>
      <c r="U13" s="60" t="str">
        <f>IF(ISERR(T13/S13*100),"N/A",T13/S13*100)</f>
        <v>N/A</v>
      </c>
    </row>
    <row r="14" spans="1:34" ht="75" customHeight="1">
      <c r="A14" s="56"/>
      <c r="B14" s="61" t="s">
        <v>42</v>
      </c>
      <c r="C14" s="62" t="s">
        <v>42</v>
      </c>
      <c r="D14" s="62"/>
      <c r="E14" s="62"/>
      <c r="F14" s="62"/>
      <c r="G14" s="62"/>
      <c r="H14" s="62"/>
      <c r="I14" s="62" t="s">
        <v>1026</v>
      </c>
      <c r="J14" s="62"/>
      <c r="K14" s="62"/>
      <c r="L14" s="62" t="s">
        <v>1027</v>
      </c>
      <c r="M14" s="62"/>
      <c r="N14" s="62"/>
      <c r="O14" s="62"/>
      <c r="P14" s="63" t="s">
        <v>40</v>
      </c>
      <c r="Q14" s="63" t="s">
        <v>41</v>
      </c>
      <c r="R14" s="63">
        <v>0</v>
      </c>
      <c r="S14" s="63">
        <v>0</v>
      </c>
      <c r="T14" s="63">
        <v>0</v>
      </c>
      <c r="U14" s="65" t="str">
        <f>IF(ISERR((S14-T14)*100/S14+100),"N/A",(S14-T14)*100/S14+100)</f>
        <v>N/A</v>
      </c>
    </row>
    <row r="15" spans="1:34" ht="75" customHeight="1" thickBot="1">
      <c r="A15" s="56"/>
      <c r="B15" s="61" t="s">
        <v>42</v>
      </c>
      <c r="C15" s="62" t="s">
        <v>42</v>
      </c>
      <c r="D15" s="62"/>
      <c r="E15" s="62"/>
      <c r="F15" s="62"/>
      <c r="G15" s="62"/>
      <c r="H15" s="62"/>
      <c r="I15" s="62" t="s">
        <v>1028</v>
      </c>
      <c r="J15" s="62"/>
      <c r="K15" s="62"/>
      <c r="L15" s="62" t="s">
        <v>1029</v>
      </c>
      <c r="M15" s="62"/>
      <c r="N15" s="62"/>
      <c r="O15" s="62"/>
      <c r="P15" s="63" t="s">
        <v>40</v>
      </c>
      <c r="Q15" s="63" t="s">
        <v>41</v>
      </c>
      <c r="R15" s="63">
        <v>100</v>
      </c>
      <c r="S15" s="63">
        <v>100</v>
      </c>
      <c r="T15" s="63">
        <v>100</v>
      </c>
      <c r="U15" s="65">
        <f t="shared" ref="U15:U32" si="0">IF(ISERR(T15/S15*100),"N/A",T15/S15*100)</f>
        <v>100</v>
      </c>
    </row>
    <row r="16" spans="1:34" ht="75" customHeight="1" thickTop="1">
      <c r="A16" s="56"/>
      <c r="B16" s="57" t="s">
        <v>51</v>
      </c>
      <c r="C16" s="58" t="s">
        <v>1030</v>
      </c>
      <c r="D16" s="58"/>
      <c r="E16" s="58"/>
      <c r="F16" s="58"/>
      <c r="G16" s="58"/>
      <c r="H16" s="58"/>
      <c r="I16" s="58" t="s">
        <v>1031</v>
      </c>
      <c r="J16" s="58"/>
      <c r="K16" s="58"/>
      <c r="L16" s="58" t="s">
        <v>1032</v>
      </c>
      <c r="M16" s="58"/>
      <c r="N16" s="58"/>
      <c r="O16" s="58"/>
      <c r="P16" s="59" t="s">
        <v>789</v>
      </c>
      <c r="Q16" s="59" t="s">
        <v>93</v>
      </c>
      <c r="R16" s="100">
        <v>0.85</v>
      </c>
      <c r="S16" s="100">
        <v>0.85</v>
      </c>
      <c r="T16" s="100">
        <v>0.97</v>
      </c>
      <c r="U16" s="60">
        <f t="shared" si="0"/>
        <v>114.11764705882352</v>
      </c>
    </row>
    <row r="17" spans="1:21" ht="75" customHeight="1">
      <c r="A17" s="56"/>
      <c r="B17" s="61" t="s">
        <v>42</v>
      </c>
      <c r="C17" s="62" t="s">
        <v>1033</v>
      </c>
      <c r="D17" s="62"/>
      <c r="E17" s="62"/>
      <c r="F17" s="62"/>
      <c r="G17" s="62"/>
      <c r="H17" s="62"/>
      <c r="I17" s="62" t="s">
        <v>1034</v>
      </c>
      <c r="J17" s="62"/>
      <c r="K17" s="62"/>
      <c r="L17" s="62" t="s">
        <v>1035</v>
      </c>
      <c r="M17" s="62"/>
      <c r="N17" s="62"/>
      <c r="O17" s="62"/>
      <c r="P17" s="63" t="s">
        <v>789</v>
      </c>
      <c r="Q17" s="63" t="s">
        <v>93</v>
      </c>
      <c r="R17" s="64">
        <v>0.41</v>
      </c>
      <c r="S17" s="64">
        <v>0.41</v>
      </c>
      <c r="T17" s="64">
        <v>0.33</v>
      </c>
      <c r="U17" s="65">
        <f t="shared" si="0"/>
        <v>80.487804878048792</v>
      </c>
    </row>
    <row r="18" spans="1:21" ht="75" customHeight="1">
      <c r="A18" s="56"/>
      <c r="B18" s="61" t="s">
        <v>42</v>
      </c>
      <c r="C18" s="62" t="s">
        <v>1036</v>
      </c>
      <c r="D18" s="62"/>
      <c r="E18" s="62"/>
      <c r="F18" s="62"/>
      <c r="G18" s="62"/>
      <c r="H18" s="62"/>
      <c r="I18" s="62" t="s">
        <v>1037</v>
      </c>
      <c r="J18" s="62"/>
      <c r="K18" s="62"/>
      <c r="L18" s="62" t="s">
        <v>1038</v>
      </c>
      <c r="M18" s="62"/>
      <c r="N18" s="62"/>
      <c r="O18" s="62"/>
      <c r="P18" s="63" t="s">
        <v>789</v>
      </c>
      <c r="Q18" s="63" t="s">
        <v>93</v>
      </c>
      <c r="R18" s="64">
        <v>1</v>
      </c>
      <c r="S18" s="64">
        <v>1</v>
      </c>
      <c r="T18" s="64">
        <v>0.99</v>
      </c>
      <c r="U18" s="65">
        <f t="shared" si="0"/>
        <v>99</v>
      </c>
    </row>
    <row r="19" spans="1:21" ht="75" customHeight="1" thickBot="1">
      <c r="A19" s="56"/>
      <c r="B19" s="61" t="s">
        <v>42</v>
      </c>
      <c r="C19" s="62" t="s">
        <v>1039</v>
      </c>
      <c r="D19" s="62"/>
      <c r="E19" s="62"/>
      <c r="F19" s="62"/>
      <c r="G19" s="62"/>
      <c r="H19" s="62"/>
      <c r="I19" s="62" t="s">
        <v>1040</v>
      </c>
      <c r="J19" s="62"/>
      <c r="K19" s="62"/>
      <c r="L19" s="62" t="s">
        <v>1041</v>
      </c>
      <c r="M19" s="62"/>
      <c r="N19" s="62"/>
      <c r="O19" s="62"/>
      <c r="P19" s="63" t="s">
        <v>40</v>
      </c>
      <c r="Q19" s="63" t="s">
        <v>41</v>
      </c>
      <c r="R19" s="63">
        <v>3.17</v>
      </c>
      <c r="S19" s="63">
        <v>3.17</v>
      </c>
      <c r="T19" s="63">
        <v>5.52</v>
      </c>
      <c r="U19" s="65">
        <f t="shared" si="0"/>
        <v>174.13249211356464</v>
      </c>
    </row>
    <row r="20" spans="1:21" ht="75" customHeight="1" thickTop="1">
      <c r="A20" s="56"/>
      <c r="B20" s="57" t="s">
        <v>56</v>
      </c>
      <c r="C20" s="58" t="s">
        <v>1042</v>
      </c>
      <c r="D20" s="58"/>
      <c r="E20" s="58"/>
      <c r="F20" s="58"/>
      <c r="G20" s="58"/>
      <c r="H20" s="58"/>
      <c r="I20" s="58" t="s">
        <v>1043</v>
      </c>
      <c r="J20" s="58"/>
      <c r="K20" s="58"/>
      <c r="L20" s="58" t="s">
        <v>1044</v>
      </c>
      <c r="M20" s="58"/>
      <c r="N20" s="58"/>
      <c r="O20" s="58"/>
      <c r="P20" s="59" t="s">
        <v>40</v>
      </c>
      <c r="Q20" s="59" t="s">
        <v>60</v>
      </c>
      <c r="R20" s="59">
        <v>0</v>
      </c>
      <c r="S20" s="59">
        <v>0</v>
      </c>
      <c r="T20" s="59">
        <v>0</v>
      </c>
      <c r="U20" s="60" t="str">
        <f t="shared" si="0"/>
        <v>N/A</v>
      </c>
    </row>
    <row r="21" spans="1:21" ht="75" customHeight="1">
      <c r="A21" s="56"/>
      <c r="B21" s="61" t="s">
        <v>42</v>
      </c>
      <c r="C21" s="62" t="s">
        <v>42</v>
      </c>
      <c r="D21" s="62"/>
      <c r="E21" s="62"/>
      <c r="F21" s="62"/>
      <c r="G21" s="62"/>
      <c r="H21" s="62"/>
      <c r="I21" s="62" t="s">
        <v>1045</v>
      </c>
      <c r="J21" s="62"/>
      <c r="K21" s="62"/>
      <c r="L21" s="62" t="s">
        <v>1046</v>
      </c>
      <c r="M21" s="62"/>
      <c r="N21" s="62"/>
      <c r="O21" s="62"/>
      <c r="P21" s="63" t="s">
        <v>40</v>
      </c>
      <c r="Q21" s="63" t="s">
        <v>60</v>
      </c>
      <c r="R21" s="63">
        <v>100</v>
      </c>
      <c r="S21" s="63">
        <v>100</v>
      </c>
      <c r="T21" s="63">
        <v>100</v>
      </c>
      <c r="U21" s="65">
        <f t="shared" si="0"/>
        <v>100</v>
      </c>
    </row>
    <row r="22" spans="1:21" ht="75" customHeight="1">
      <c r="A22" s="56"/>
      <c r="B22" s="61" t="s">
        <v>42</v>
      </c>
      <c r="C22" s="62" t="s">
        <v>42</v>
      </c>
      <c r="D22" s="62"/>
      <c r="E22" s="62"/>
      <c r="F22" s="62"/>
      <c r="G22" s="62"/>
      <c r="H22" s="62"/>
      <c r="I22" s="62" t="s">
        <v>1047</v>
      </c>
      <c r="J22" s="62"/>
      <c r="K22" s="62"/>
      <c r="L22" s="62" t="s">
        <v>1048</v>
      </c>
      <c r="M22" s="62"/>
      <c r="N22" s="62"/>
      <c r="O22" s="62"/>
      <c r="P22" s="63" t="s">
        <v>40</v>
      </c>
      <c r="Q22" s="63" t="s">
        <v>60</v>
      </c>
      <c r="R22" s="63">
        <v>100</v>
      </c>
      <c r="S22" s="63">
        <v>100</v>
      </c>
      <c r="T22" s="63">
        <v>100</v>
      </c>
      <c r="U22" s="65">
        <f t="shared" si="0"/>
        <v>100</v>
      </c>
    </row>
    <row r="23" spans="1:21" ht="75" customHeight="1">
      <c r="A23" s="56"/>
      <c r="B23" s="61" t="s">
        <v>42</v>
      </c>
      <c r="C23" s="62" t="s">
        <v>42</v>
      </c>
      <c r="D23" s="62"/>
      <c r="E23" s="62"/>
      <c r="F23" s="62"/>
      <c r="G23" s="62"/>
      <c r="H23" s="62"/>
      <c r="I23" s="62" t="s">
        <v>1049</v>
      </c>
      <c r="J23" s="62"/>
      <c r="K23" s="62"/>
      <c r="L23" s="62" t="s">
        <v>1050</v>
      </c>
      <c r="M23" s="62"/>
      <c r="N23" s="62"/>
      <c r="O23" s="62"/>
      <c r="P23" s="63" t="s">
        <v>40</v>
      </c>
      <c r="Q23" s="63" t="s">
        <v>60</v>
      </c>
      <c r="R23" s="63">
        <v>100</v>
      </c>
      <c r="S23" s="63">
        <v>100</v>
      </c>
      <c r="T23" s="63">
        <v>100</v>
      </c>
      <c r="U23" s="65">
        <f t="shared" si="0"/>
        <v>100</v>
      </c>
    </row>
    <row r="24" spans="1:21" ht="75" customHeight="1">
      <c r="A24" s="56"/>
      <c r="B24" s="61" t="s">
        <v>42</v>
      </c>
      <c r="C24" s="62" t="s">
        <v>1051</v>
      </c>
      <c r="D24" s="62"/>
      <c r="E24" s="62"/>
      <c r="F24" s="62"/>
      <c r="G24" s="62"/>
      <c r="H24" s="62"/>
      <c r="I24" s="62" t="s">
        <v>1052</v>
      </c>
      <c r="J24" s="62"/>
      <c r="K24" s="62"/>
      <c r="L24" s="62" t="s">
        <v>1053</v>
      </c>
      <c r="M24" s="62"/>
      <c r="N24" s="62"/>
      <c r="O24" s="62"/>
      <c r="P24" s="63" t="s">
        <v>40</v>
      </c>
      <c r="Q24" s="63" t="s">
        <v>60</v>
      </c>
      <c r="R24" s="63">
        <v>100</v>
      </c>
      <c r="S24" s="63">
        <v>100</v>
      </c>
      <c r="T24" s="63">
        <v>98.24</v>
      </c>
      <c r="U24" s="65">
        <f t="shared" si="0"/>
        <v>98.24</v>
      </c>
    </row>
    <row r="25" spans="1:21" ht="75" customHeight="1">
      <c r="A25" s="56"/>
      <c r="B25" s="61" t="s">
        <v>42</v>
      </c>
      <c r="C25" s="62" t="s">
        <v>1054</v>
      </c>
      <c r="D25" s="62"/>
      <c r="E25" s="62"/>
      <c r="F25" s="62"/>
      <c r="G25" s="62"/>
      <c r="H25" s="62"/>
      <c r="I25" s="62" t="s">
        <v>1055</v>
      </c>
      <c r="J25" s="62"/>
      <c r="K25" s="62"/>
      <c r="L25" s="62" t="s">
        <v>1056</v>
      </c>
      <c r="M25" s="62"/>
      <c r="N25" s="62"/>
      <c r="O25" s="62"/>
      <c r="P25" s="63" t="s">
        <v>40</v>
      </c>
      <c r="Q25" s="63" t="s">
        <v>60</v>
      </c>
      <c r="R25" s="63">
        <v>0</v>
      </c>
      <c r="S25" s="63">
        <v>0</v>
      </c>
      <c r="T25" s="63">
        <v>0</v>
      </c>
      <c r="U25" s="65" t="str">
        <f t="shared" si="0"/>
        <v>N/A</v>
      </c>
    </row>
    <row r="26" spans="1:21" ht="75" customHeight="1">
      <c r="A26" s="56"/>
      <c r="B26" s="61" t="s">
        <v>42</v>
      </c>
      <c r="C26" s="62" t="s">
        <v>1057</v>
      </c>
      <c r="D26" s="62"/>
      <c r="E26" s="62"/>
      <c r="F26" s="62"/>
      <c r="G26" s="62"/>
      <c r="H26" s="62"/>
      <c r="I26" s="62" t="s">
        <v>1058</v>
      </c>
      <c r="J26" s="62"/>
      <c r="K26" s="62"/>
      <c r="L26" s="62" t="s">
        <v>1059</v>
      </c>
      <c r="M26" s="62"/>
      <c r="N26" s="62"/>
      <c r="O26" s="62"/>
      <c r="P26" s="63" t="s">
        <v>40</v>
      </c>
      <c r="Q26" s="63" t="s">
        <v>60</v>
      </c>
      <c r="R26" s="63">
        <v>0</v>
      </c>
      <c r="S26" s="63">
        <v>0</v>
      </c>
      <c r="T26" s="63">
        <v>0</v>
      </c>
      <c r="U26" s="65" t="str">
        <f t="shared" si="0"/>
        <v>N/A</v>
      </c>
    </row>
    <row r="27" spans="1:21" ht="75" customHeight="1">
      <c r="A27" s="56"/>
      <c r="B27" s="61" t="s">
        <v>42</v>
      </c>
      <c r="C27" s="62" t="s">
        <v>1060</v>
      </c>
      <c r="D27" s="62"/>
      <c r="E27" s="62"/>
      <c r="F27" s="62"/>
      <c r="G27" s="62"/>
      <c r="H27" s="62"/>
      <c r="I27" s="62" t="s">
        <v>1061</v>
      </c>
      <c r="J27" s="62"/>
      <c r="K27" s="62"/>
      <c r="L27" s="62" t="s">
        <v>1062</v>
      </c>
      <c r="M27" s="62"/>
      <c r="N27" s="62"/>
      <c r="O27" s="62"/>
      <c r="P27" s="63" t="s">
        <v>40</v>
      </c>
      <c r="Q27" s="63" t="s">
        <v>60</v>
      </c>
      <c r="R27" s="63">
        <v>81.400000000000006</v>
      </c>
      <c r="S27" s="63">
        <v>81.400000000000006</v>
      </c>
      <c r="T27" s="63">
        <v>65.900000000000006</v>
      </c>
      <c r="U27" s="65">
        <f t="shared" si="0"/>
        <v>80.958230958230956</v>
      </c>
    </row>
    <row r="28" spans="1:21" ht="75" customHeight="1">
      <c r="A28" s="56"/>
      <c r="B28" s="61" t="s">
        <v>42</v>
      </c>
      <c r="C28" s="62" t="s">
        <v>1063</v>
      </c>
      <c r="D28" s="62"/>
      <c r="E28" s="62"/>
      <c r="F28" s="62"/>
      <c r="G28" s="62"/>
      <c r="H28" s="62"/>
      <c r="I28" s="62" t="s">
        <v>1064</v>
      </c>
      <c r="J28" s="62"/>
      <c r="K28" s="62"/>
      <c r="L28" s="62" t="s">
        <v>1065</v>
      </c>
      <c r="M28" s="62"/>
      <c r="N28" s="62"/>
      <c r="O28" s="62"/>
      <c r="P28" s="63" t="s">
        <v>40</v>
      </c>
      <c r="Q28" s="63" t="s">
        <v>60</v>
      </c>
      <c r="R28" s="63">
        <v>100</v>
      </c>
      <c r="S28" s="63">
        <v>100</v>
      </c>
      <c r="T28" s="63">
        <v>97.86</v>
      </c>
      <c r="U28" s="65">
        <f t="shared" si="0"/>
        <v>97.86</v>
      </c>
    </row>
    <row r="29" spans="1:21" ht="75" customHeight="1">
      <c r="A29" s="56"/>
      <c r="B29" s="61" t="s">
        <v>42</v>
      </c>
      <c r="C29" s="62" t="s">
        <v>1066</v>
      </c>
      <c r="D29" s="62"/>
      <c r="E29" s="62"/>
      <c r="F29" s="62"/>
      <c r="G29" s="62"/>
      <c r="H29" s="62"/>
      <c r="I29" s="62" t="s">
        <v>1067</v>
      </c>
      <c r="J29" s="62"/>
      <c r="K29" s="62"/>
      <c r="L29" s="62" t="s">
        <v>1068</v>
      </c>
      <c r="M29" s="62"/>
      <c r="N29" s="62"/>
      <c r="O29" s="62"/>
      <c r="P29" s="63" t="s">
        <v>40</v>
      </c>
      <c r="Q29" s="63" t="s">
        <v>60</v>
      </c>
      <c r="R29" s="63">
        <v>100</v>
      </c>
      <c r="S29" s="63">
        <v>100</v>
      </c>
      <c r="T29" s="63">
        <v>100</v>
      </c>
      <c r="U29" s="65">
        <f t="shared" si="0"/>
        <v>100</v>
      </c>
    </row>
    <row r="30" spans="1:21" ht="75" customHeight="1">
      <c r="A30" s="56"/>
      <c r="B30" s="61" t="s">
        <v>42</v>
      </c>
      <c r="C30" s="62" t="s">
        <v>1069</v>
      </c>
      <c r="D30" s="62"/>
      <c r="E30" s="62"/>
      <c r="F30" s="62"/>
      <c r="G30" s="62"/>
      <c r="H30" s="62"/>
      <c r="I30" s="62" t="s">
        <v>1070</v>
      </c>
      <c r="J30" s="62"/>
      <c r="K30" s="62"/>
      <c r="L30" s="62" t="s">
        <v>1071</v>
      </c>
      <c r="M30" s="62"/>
      <c r="N30" s="62"/>
      <c r="O30" s="62"/>
      <c r="P30" s="63" t="s">
        <v>40</v>
      </c>
      <c r="Q30" s="63" t="s">
        <v>60</v>
      </c>
      <c r="R30" s="63">
        <v>100</v>
      </c>
      <c r="S30" s="63">
        <v>100</v>
      </c>
      <c r="T30" s="63">
        <v>100</v>
      </c>
      <c r="U30" s="65">
        <f t="shared" si="0"/>
        <v>100</v>
      </c>
    </row>
    <row r="31" spans="1:21" ht="75" customHeight="1">
      <c r="A31" s="56"/>
      <c r="B31" s="61" t="s">
        <v>42</v>
      </c>
      <c r="C31" s="62" t="s">
        <v>1072</v>
      </c>
      <c r="D31" s="62"/>
      <c r="E31" s="62"/>
      <c r="F31" s="62"/>
      <c r="G31" s="62"/>
      <c r="H31" s="62"/>
      <c r="I31" s="62" t="s">
        <v>1073</v>
      </c>
      <c r="J31" s="62"/>
      <c r="K31" s="62"/>
      <c r="L31" s="62" t="s">
        <v>1074</v>
      </c>
      <c r="M31" s="62"/>
      <c r="N31" s="62"/>
      <c r="O31" s="62"/>
      <c r="P31" s="63" t="s">
        <v>40</v>
      </c>
      <c r="Q31" s="63" t="s">
        <v>1075</v>
      </c>
      <c r="R31" s="63">
        <v>80</v>
      </c>
      <c r="S31" s="63">
        <v>80</v>
      </c>
      <c r="T31" s="63">
        <v>65.47</v>
      </c>
      <c r="U31" s="65">
        <f t="shared" si="0"/>
        <v>81.837499999999991</v>
      </c>
    </row>
    <row r="32" spans="1:21" ht="75" customHeight="1" thickBot="1">
      <c r="A32" s="56"/>
      <c r="B32" s="61" t="s">
        <v>42</v>
      </c>
      <c r="C32" s="62" t="s">
        <v>1076</v>
      </c>
      <c r="D32" s="62"/>
      <c r="E32" s="62"/>
      <c r="F32" s="62"/>
      <c r="G32" s="62"/>
      <c r="H32" s="62"/>
      <c r="I32" s="62" t="s">
        <v>1077</v>
      </c>
      <c r="J32" s="62"/>
      <c r="K32" s="62"/>
      <c r="L32" s="62" t="s">
        <v>1078</v>
      </c>
      <c r="M32" s="62"/>
      <c r="N32" s="62"/>
      <c r="O32" s="62"/>
      <c r="P32" s="63" t="s">
        <v>40</v>
      </c>
      <c r="Q32" s="63" t="s">
        <v>116</v>
      </c>
      <c r="R32" s="63">
        <v>100</v>
      </c>
      <c r="S32" s="63">
        <v>100</v>
      </c>
      <c r="T32" s="63">
        <v>110</v>
      </c>
      <c r="U32" s="65">
        <f t="shared" si="0"/>
        <v>110.00000000000001</v>
      </c>
    </row>
    <row r="33" spans="2:22" ht="22.5" customHeight="1" thickTop="1" thickBot="1">
      <c r="B33" s="9" t="s">
        <v>61</v>
      </c>
      <c r="C33" s="10"/>
      <c r="D33" s="10"/>
      <c r="E33" s="10"/>
      <c r="F33" s="10"/>
      <c r="G33" s="10"/>
      <c r="H33" s="11"/>
      <c r="I33" s="11"/>
      <c r="J33" s="11"/>
      <c r="K33" s="11"/>
      <c r="L33" s="11"/>
      <c r="M33" s="11"/>
      <c r="N33" s="11"/>
      <c r="O33" s="11"/>
      <c r="P33" s="11"/>
      <c r="Q33" s="11"/>
      <c r="R33" s="11"/>
      <c r="S33" s="11"/>
      <c r="T33" s="11"/>
      <c r="U33" s="12"/>
      <c r="V33" s="66"/>
    </row>
    <row r="34" spans="2:22" ht="26.25" customHeight="1" thickTop="1">
      <c r="B34" s="67"/>
      <c r="C34" s="68"/>
      <c r="D34" s="68"/>
      <c r="E34" s="68"/>
      <c r="F34" s="68"/>
      <c r="G34" s="68"/>
      <c r="H34" s="69"/>
      <c r="I34" s="69"/>
      <c r="J34" s="69"/>
      <c r="K34" s="69"/>
      <c r="L34" s="69"/>
      <c r="M34" s="69"/>
      <c r="N34" s="69"/>
      <c r="O34" s="69"/>
      <c r="P34" s="70"/>
      <c r="Q34" s="71"/>
      <c r="R34" s="72" t="s">
        <v>62</v>
      </c>
      <c r="S34" s="40" t="s">
        <v>63</v>
      </c>
      <c r="T34" s="72" t="s">
        <v>64</v>
      </c>
      <c r="U34" s="40" t="s">
        <v>65</v>
      </c>
    </row>
    <row r="35" spans="2:22" ht="26.25" customHeight="1" thickBot="1">
      <c r="B35" s="73"/>
      <c r="C35" s="74"/>
      <c r="D35" s="74"/>
      <c r="E35" s="74"/>
      <c r="F35" s="74"/>
      <c r="G35" s="74"/>
      <c r="H35" s="75"/>
      <c r="I35" s="75"/>
      <c r="J35" s="75"/>
      <c r="K35" s="75"/>
      <c r="L35" s="75"/>
      <c r="M35" s="75"/>
      <c r="N35" s="75"/>
      <c r="O35" s="75"/>
      <c r="P35" s="76"/>
      <c r="Q35" s="77"/>
      <c r="R35" s="78" t="s">
        <v>66</v>
      </c>
      <c r="S35" s="77" t="s">
        <v>66</v>
      </c>
      <c r="T35" s="77" t="s">
        <v>66</v>
      </c>
      <c r="U35" s="77" t="s">
        <v>67</v>
      </c>
    </row>
    <row r="36" spans="2:22" ht="13.5" customHeight="1" thickBot="1">
      <c r="B36" s="79" t="s">
        <v>68</v>
      </c>
      <c r="C36" s="80"/>
      <c r="D36" s="80"/>
      <c r="E36" s="81"/>
      <c r="F36" s="81"/>
      <c r="G36" s="81"/>
      <c r="H36" s="82"/>
      <c r="I36" s="82"/>
      <c r="J36" s="82"/>
      <c r="K36" s="82"/>
      <c r="L36" s="82"/>
      <c r="M36" s="82"/>
      <c r="N36" s="82"/>
      <c r="O36" s="82"/>
      <c r="P36" s="83"/>
      <c r="Q36" s="83"/>
      <c r="R36" s="84">
        <f>2084.665144</f>
        <v>2084.6651440000001</v>
      </c>
      <c r="S36" s="84">
        <f>1725.036739</f>
        <v>1725.0367389999999</v>
      </c>
      <c r="T36" s="84">
        <f>1811.38910488</f>
        <v>1811.3891048800001</v>
      </c>
      <c r="U36" s="85">
        <f>+IF(ISERR(T36/S36*100),"N/A",T36/S36*100)</f>
        <v>105.00582763994109</v>
      </c>
    </row>
    <row r="37" spans="2:22" ht="13.5" customHeight="1" thickBot="1">
      <c r="B37" s="86" t="s">
        <v>69</v>
      </c>
      <c r="C37" s="87"/>
      <c r="D37" s="87"/>
      <c r="E37" s="88"/>
      <c r="F37" s="88"/>
      <c r="G37" s="88"/>
      <c r="H37" s="89"/>
      <c r="I37" s="89"/>
      <c r="J37" s="89"/>
      <c r="K37" s="89"/>
      <c r="L37" s="89"/>
      <c r="M37" s="89"/>
      <c r="N37" s="89"/>
      <c r="O37" s="89"/>
      <c r="P37" s="90"/>
      <c r="Q37" s="90"/>
      <c r="R37" s="84">
        <f>2106.5516715</f>
        <v>2106.5516714999999</v>
      </c>
      <c r="S37" s="84">
        <f>1814.67710515</f>
        <v>1814.67710515</v>
      </c>
      <c r="T37" s="84">
        <f>1811.38910488</f>
        <v>1811.3891048800001</v>
      </c>
      <c r="U37" s="85">
        <f>+IF(ISERR(T37/S37*100),"N/A",T37/S37*100)</f>
        <v>99.818810726124852</v>
      </c>
    </row>
    <row r="38" spans="2:22" ht="14.85" customHeight="1" thickTop="1" thickBot="1">
      <c r="B38" s="9" t="s">
        <v>70</v>
      </c>
      <c r="C38" s="10"/>
      <c r="D38" s="10"/>
      <c r="E38" s="10"/>
      <c r="F38" s="10"/>
      <c r="G38" s="10"/>
      <c r="H38" s="11"/>
      <c r="I38" s="11"/>
      <c r="J38" s="11"/>
      <c r="K38" s="11"/>
      <c r="L38" s="11"/>
      <c r="M38" s="11"/>
      <c r="N38" s="11"/>
      <c r="O38" s="11"/>
      <c r="P38" s="11"/>
      <c r="Q38" s="11"/>
      <c r="R38" s="11"/>
      <c r="S38" s="11"/>
      <c r="T38" s="11"/>
      <c r="U38" s="12"/>
    </row>
    <row r="39" spans="2:22" ht="44.25" customHeight="1" thickTop="1">
      <c r="B39" s="91" t="s">
        <v>71</v>
      </c>
      <c r="C39" s="93"/>
      <c r="D39" s="93"/>
      <c r="E39" s="93"/>
      <c r="F39" s="93"/>
      <c r="G39" s="93"/>
      <c r="H39" s="93"/>
      <c r="I39" s="93"/>
      <c r="J39" s="93"/>
      <c r="K39" s="93"/>
      <c r="L39" s="93"/>
      <c r="M39" s="93"/>
      <c r="N39" s="93"/>
      <c r="O39" s="93"/>
      <c r="P39" s="93"/>
      <c r="Q39" s="93"/>
      <c r="R39" s="93"/>
      <c r="S39" s="93"/>
      <c r="T39" s="93"/>
      <c r="U39" s="92"/>
    </row>
    <row r="40" spans="2:22" ht="34.5" customHeight="1">
      <c r="B40" s="94" t="s">
        <v>856</v>
      </c>
      <c r="C40" s="96"/>
      <c r="D40" s="96"/>
      <c r="E40" s="96"/>
      <c r="F40" s="96"/>
      <c r="G40" s="96"/>
      <c r="H40" s="96"/>
      <c r="I40" s="96"/>
      <c r="J40" s="96"/>
      <c r="K40" s="96"/>
      <c r="L40" s="96"/>
      <c r="M40" s="96"/>
      <c r="N40" s="96"/>
      <c r="O40" s="96"/>
      <c r="P40" s="96"/>
      <c r="Q40" s="96"/>
      <c r="R40" s="96"/>
      <c r="S40" s="96"/>
      <c r="T40" s="96"/>
      <c r="U40" s="95"/>
    </row>
    <row r="41" spans="2:22" ht="34.5" customHeight="1">
      <c r="B41" s="94" t="s">
        <v>1079</v>
      </c>
      <c r="C41" s="96"/>
      <c r="D41" s="96"/>
      <c r="E41" s="96"/>
      <c r="F41" s="96"/>
      <c r="G41" s="96"/>
      <c r="H41" s="96"/>
      <c r="I41" s="96"/>
      <c r="J41" s="96"/>
      <c r="K41" s="96"/>
      <c r="L41" s="96"/>
      <c r="M41" s="96"/>
      <c r="N41" s="96"/>
      <c r="O41" s="96"/>
      <c r="P41" s="96"/>
      <c r="Q41" s="96"/>
      <c r="R41" s="96"/>
      <c r="S41" s="96"/>
      <c r="T41" s="96"/>
      <c r="U41" s="95"/>
    </row>
    <row r="42" spans="2:22" ht="25.5" customHeight="1">
      <c r="B42" s="94" t="s">
        <v>1080</v>
      </c>
      <c r="C42" s="96"/>
      <c r="D42" s="96"/>
      <c r="E42" s="96"/>
      <c r="F42" s="96"/>
      <c r="G42" s="96"/>
      <c r="H42" s="96"/>
      <c r="I42" s="96"/>
      <c r="J42" s="96"/>
      <c r="K42" s="96"/>
      <c r="L42" s="96"/>
      <c r="M42" s="96"/>
      <c r="N42" s="96"/>
      <c r="O42" s="96"/>
      <c r="P42" s="96"/>
      <c r="Q42" s="96"/>
      <c r="R42" s="96"/>
      <c r="S42" s="96"/>
      <c r="T42" s="96"/>
      <c r="U42" s="95"/>
    </row>
    <row r="43" spans="2:22" ht="23.85" customHeight="1">
      <c r="B43" s="94" t="s">
        <v>1081</v>
      </c>
      <c r="C43" s="96"/>
      <c r="D43" s="96"/>
      <c r="E43" s="96"/>
      <c r="F43" s="96"/>
      <c r="G43" s="96"/>
      <c r="H43" s="96"/>
      <c r="I43" s="96"/>
      <c r="J43" s="96"/>
      <c r="K43" s="96"/>
      <c r="L43" s="96"/>
      <c r="M43" s="96"/>
      <c r="N43" s="96"/>
      <c r="O43" s="96"/>
      <c r="P43" s="96"/>
      <c r="Q43" s="96"/>
      <c r="R43" s="96"/>
      <c r="S43" s="96"/>
      <c r="T43" s="96"/>
      <c r="U43" s="95"/>
    </row>
    <row r="44" spans="2:22" ht="53.45" customHeight="1">
      <c r="B44" s="94" t="s">
        <v>1082</v>
      </c>
      <c r="C44" s="96"/>
      <c r="D44" s="96"/>
      <c r="E44" s="96"/>
      <c r="F44" s="96"/>
      <c r="G44" s="96"/>
      <c r="H44" s="96"/>
      <c r="I44" s="96"/>
      <c r="J44" s="96"/>
      <c r="K44" s="96"/>
      <c r="L44" s="96"/>
      <c r="M44" s="96"/>
      <c r="N44" s="96"/>
      <c r="O44" s="96"/>
      <c r="P44" s="96"/>
      <c r="Q44" s="96"/>
      <c r="R44" s="96"/>
      <c r="S44" s="96"/>
      <c r="T44" s="96"/>
      <c r="U44" s="95"/>
    </row>
    <row r="45" spans="2:22" ht="27" customHeight="1">
      <c r="B45" s="94" t="s">
        <v>1083</v>
      </c>
      <c r="C45" s="96"/>
      <c r="D45" s="96"/>
      <c r="E45" s="96"/>
      <c r="F45" s="96"/>
      <c r="G45" s="96"/>
      <c r="H45" s="96"/>
      <c r="I45" s="96"/>
      <c r="J45" s="96"/>
      <c r="K45" s="96"/>
      <c r="L45" s="96"/>
      <c r="M45" s="96"/>
      <c r="N45" s="96"/>
      <c r="O45" s="96"/>
      <c r="P45" s="96"/>
      <c r="Q45" s="96"/>
      <c r="R45" s="96"/>
      <c r="S45" s="96"/>
      <c r="T45" s="96"/>
      <c r="U45" s="95"/>
    </row>
    <row r="46" spans="2:22" ht="49.35" customHeight="1">
      <c r="B46" s="94" t="s">
        <v>1084</v>
      </c>
      <c r="C46" s="96"/>
      <c r="D46" s="96"/>
      <c r="E46" s="96"/>
      <c r="F46" s="96"/>
      <c r="G46" s="96"/>
      <c r="H46" s="96"/>
      <c r="I46" s="96"/>
      <c r="J46" s="96"/>
      <c r="K46" s="96"/>
      <c r="L46" s="96"/>
      <c r="M46" s="96"/>
      <c r="N46" s="96"/>
      <c r="O46" s="96"/>
      <c r="P46" s="96"/>
      <c r="Q46" s="96"/>
      <c r="R46" s="96"/>
      <c r="S46" s="96"/>
      <c r="T46" s="96"/>
      <c r="U46" s="95"/>
    </row>
    <row r="47" spans="2:22" ht="34.700000000000003" customHeight="1">
      <c r="B47" s="94" t="s">
        <v>1085</v>
      </c>
      <c r="C47" s="96"/>
      <c r="D47" s="96"/>
      <c r="E47" s="96"/>
      <c r="F47" s="96"/>
      <c r="G47" s="96"/>
      <c r="H47" s="96"/>
      <c r="I47" s="96"/>
      <c r="J47" s="96"/>
      <c r="K47" s="96"/>
      <c r="L47" s="96"/>
      <c r="M47" s="96"/>
      <c r="N47" s="96"/>
      <c r="O47" s="96"/>
      <c r="P47" s="96"/>
      <c r="Q47" s="96"/>
      <c r="R47" s="96"/>
      <c r="S47" s="96"/>
      <c r="T47" s="96"/>
      <c r="U47" s="95"/>
    </row>
    <row r="48" spans="2:22" ht="68.849999999999994" customHeight="1">
      <c r="B48" s="94" t="s">
        <v>1086</v>
      </c>
      <c r="C48" s="96"/>
      <c r="D48" s="96"/>
      <c r="E48" s="96"/>
      <c r="F48" s="96"/>
      <c r="G48" s="96"/>
      <c r="H48" s="96"/>
      <c r="I48" s="96"/>
      <c r="J48" s="96"/>
      <c r="K48" s="96"/>
      <c r="L48" s="96"/>
      <c r="M48" s="96"/>
      <c r="N48" s="96"/>
      <c r="O48" s="96"/>
      <c r="P48" s="96"/>
      <c r="Q48" s="96"/>
      <c r="R48" s="96"/>
      <c r="S48" s="96"/>
      <c r="T48" s="96"/>
      <c r="U48" s="95"/>
    </row>
    <row r="49" spans="2:21" ht="20.25" customHeight="1">
      <c r="B49" s="94" t="s">
        <v>1087</v>
      </c>
      <c r="C49" s="96"/>
      <c r="D49" s="96"/>
      <c r="E49" s="96"/>
      <c r="F49" s="96"/>
      <c r="G49" s="96"/>
      <c r="H49" s="96"/>
      <c r="I49" s="96"/>
      <c r="J49" s="96"/>
      <c r="K49" s="96"/>
      <c r="L49" s="96"/>
      <c r="M49" s="96"/>
      <c r="N49" s="96"/>
      <c r="O49" s="96"/>
      <c r="P49" s="96"/>
      <c r="Q49" s="96"/>
      <c r="R49" s="96"/>
      <c r="S49" s="96"/>
      <c r="T49" s="96"/>
      <c r="U49" s="95"/>
    </row>
    <row r="50" spans="2:21" ht="45.6" customHeight="1">
      <c r="B50" s="94" t="s">
        <v>1088</v>
      </c>
      <c r="C50" s="96"/>
      <c r="D50" s="96"/>
      <c r="E50" s="96"/>
      <c r="F50" s="96"/>
      <c r="G50" s="96"/>
      <c r="H50" s="96"/>
      <c r="I50" s="96"/>
      <c r="J50" s="96"/>
      <c r="K50" s="96"/>
      <c r="L50" s="96"/>
      <c r="M50" s="96"/>
      <c r="N50" s="96"/>
      <c r="O50" s="96"/>
      <c r="P50" s="96"/>
      <c r="Q50" s="96"/>
      <c r="R50" s="96"/>
      <c r="S50" s="96"/>
      <c r="T50" s="96"/>
      <c r="U50" s="95"/>
    </row>
    <row r="51" spans="2:21" ht="49.5" customHeight="1">
      <c r="B51" s="94" t="s">
        <v>1089</v>
      </c>
      <c r="C51" s="96"/>
      <c r="D51" s="96"/>
      <c r="E51" s="96"/>
      <c r="F51" s="96"/>
      <c r="G51" s="96"/>
      <c r="H51" s="96"/>
      <c r="I51" s="96"/>
      <c r="J51" s="96"/>
      <c r="K51" s="96"/>
      <c r="L51" s="96"/>
      <c r="M51" s="96"/>
      <c r="N51" s="96"/>
      <c r="O51" s="96"/>
      <c r="P51" s="96"/>
      <c r="Q51" s="96"/>
      <c r="R51" s="96"/>
      <c r="S51" s="96"/>
      <c r="T51" s="96"/>
      <c r="U51" s="95"/>
    </row>
    <row r="52" spans="2:21" ht="42.95" customHeight="1">
      <c r="B52" s="94" t="s">
        <v>1090</v>
      </c>
      <c r="C52" s="96"/>
      <c r="D52" s="96"/>
      <c r="E52" s="96"/>
      <c r="F52" s="96"/>
      <c r="G52" s="96"/>
      <c r="H52" s="96"/>
      <c r="I52" s="96"/>
      <c r="J52" s="96"/>
      <c r="K52" s="96"/>
      <c r="L52" s="96"/>
      <c r="M52" s="96"/>
      <c r="N52" s="96"/>
      <c r="O52" s="96"/>
      <c r="P52" s="96"/>
      <c r="Q52" s="96"/>
      <c r="R52" s="96"/>
      <c r="S52" s="96"/>
      <c r="T52" s="96"/>
      <c r="U52" s="95"/>
    </row>
    <row r="53" spans="2:21" ht="83.45" customHeight="1">
      <c r="B53" s="94" t="s">
        <v>1091</v>
      </c>
      <c r="C53" s="96"/>
      <c r="D53" s="96"/>
      <c r="E53" s="96"/>
      <c r="F53" s="96"/>
      <c r="G53" s="96"/>
      <c r="H53" s="96"/>
      <c r="I53" s="96"/>
      <c r="J53" s="96"/>
      <c r="K53" s="96"/>
      <c r="L53" s="96"/>
      <c r="M53" s="96"/>
      <c r="N53" s="96"/>
      <c r="O53" s="96"/>
      <c r="P53" s="96"/>
      <c r="Q53" s="96"/>
      <c r="R53" s="96"/>
      <c r="S53" s="96"/>
      <c r="T53" s="96"/>
      <c r="U53" s="95"/>
    </row>
    <row r="54" spans="2:21" ht="24" customHeight="1">
      <c r="B54" s="94" t="s">
        <v>1092</v>
      </c>
      <c r="C54" s="96"/>
      <c r="D54" s="96"/>
      <c r="E54" s="96"/>
      <c r="F54" s="96"/>
      <c r="G54" s="96"/>
      <c r="H54" s="96"/>
      <c r="I54" s="96"/>
      <c r="J54" s="96"/>
      <c r="K54" s="96"/>
      <c r="L54" s="96"/>
      <c r="M54" s="96"/>
      <c r="N54" s="96"/>
      <c r="O54" s="96"/>
      <c r="P54" s="96"/>
      <c r="Q54" s="96"/>
      <c r="R54" s="96"/>
      <c r="S54" s="96"/>
      <c r="T54" s="96"/>
      <c r="U54" s="95"/>
    </row>
    <row r="55" spans="2:21" ht="26.45" customHeight="1">
      <c r="B55" s="94" t="s">
        <v>1093</v>
      </c>
      <c r="C55" s="96"/>
      <c r="D55" s="96"/>
      <c r="E55" s="96"/>
      <c r="F55" s="96"/>
      <c r="G55" s="96"/>
      <c r="H55" s="96"/>
      <c r="I55" s="96"/>
      <c r="J55" s="96"/>
      <c r="K55" s="96"/>
      <c r="L55" s="96"/>
      <c r="M55" s="96"/>
      <c r="N55" s="96"/>
      <c r="O55" s="96"/>
      <c r="P55" s="96"/>
      <c r="Q55" s="96"/>
      <c r="R55" s="96"/>
      <c r="S55" s="96"/>
      <c r="T55" s="96"/>
      <c r="U55" s="95"/>
    </row>
    <row r="56" spans="2:21" ht="63.6" customHeight="1">
      <c r="B56" s="94" t="s">
        <v>1094</v>
      </c>
      <c r="C56" s="96"/>
      <c r="D56" s="96"/>
      <c r="E56" s="96"/>
      <c r="F56" s="96"/>
      <c r="G56" s="96"/>
      <c r="H56" s="96"/>
      <c r="I56" s="96"/>
      <c r="J56" s="96"/>
      <c r="K56" s="96"/>
      <c r="L56" s="96"/>
      <c r="M56" s="96"/>
      <c r="N56" s="96"/>
      <c r="O56" s="96"/>
      <c r="P56" s="96"/>
      <c r="Q56" s="96"/>
      <c r="R56" s="96"/>
      <c r="S56" s="96"/>
      <c r="T56" s="96"/>
      <c r="U56" s="95"/>
    </row>
    <row r="57" spans="2:21" ht="83.45" customHeight="1">
      <c r="B57" s="94" t="s">
        <v>1095</v>
      </c>
      <c r="C57" s="96"/>
      <c r="D57" s="96"/>
      <c r="E57" s="96"/>
      <c r="F57" s="96"/>
      <c r="G57" s="96"/>
      <c r="H57" s="96"/>
      <c r="I57" s="96"/>
      <c r="J57" s="96"/>
      <c r="K57" s="96"/>
      <c r="L57" s="96"/>
      <c r="M57" s="96"/>
      <c r="N57" s="96"/>
      <c r="O57" s="96"/>
      <c r="P57" s="96"/>
      <c r="Q57" s="96"/>
      <c r="R57" s="96"/>
      <c r="S57" s="96"/>
      <c r="T57" s="96"/>
      <c r="U57" s="95"/>
    </row>
    <row r="58" spans="2:21" ht="19.7" customHeight="1">
      <c r="B58" s="94" t="s">
        <v>1096</v>
      </c>
      <c r="C58" s="96"/>
      <c r="D58" s="96"/>
      <c r="E58" s="96"/>
      <c r="F58" s="96"/>
      <c r="G58" s="96"/>
      <c r="H58" s="96"/>
      <c r="I58" s="96"/>
      <c r="J58" s="96"/>
      <c r="K58" s="96"/>
      <c r="L58" s="96"/>
      <c r="M58" s="96"/>
      <c r="N58" s="96"/>
      <c r="O58" s="96"/>
      <c r="P58" s="96"/>
      <c r="Q58" s="96"/>
      <c r="R58" s="96"/>
      <c r="S58" s="96"/>
      <c r="T58" s="96"/>
      <c r="U58" s="95"/>
    </row>
    <row r="59" spans="2:21" ht="20.45" customHeight="1">
      <c r="B59" s="94" t="s">
        <v>1097</v>
      </c>
      <c r="C59" s="96"/>
      <c r="D59" s="96"/>
      <c r="E59" s="96"/>
      <c r="F59" s="96"/>
      <c r="G59" s="96"/>
      <c r="H59" s="96"/>
      <c r="I59" s="96"/>
      <c r="J59" s="96"/>
      <c r="K59" s="96"/>
      <c r="L59" s="96"/>
      <c r="M59" s="96"/>
      <c r="N59" s="96"/>
      <c r="O59" s="96"/>
      <c r="P59" s="96"/>
      <c r="Q59" s="96"/>
      <c r="R59" s="96"/>
      <c r="S59" s="96"/>
      <c r="T59" s="96"/>
      <c r="U59" s="95"/>
    </row>
    <row r="60" spans="2:21" ht="92.85" customHeight="1">
      <c r="B60" s="94" t="s">
        <v>1098</v>
      </c>
      <c r="C60" s="96"/>
      <c r="D60" s="96"/>
      <c r="E60" s="96"/>
      <c r="F60" s="96"/>
      <c r="G60" s="96"/>
      <c r="H60" s="96"/>
      <c r="I60" s="96"/>
      <c r="J60" s="96"/>
      <c r="K60" s="96"/>
      <c r="L60" s="96"/>
      <c r="M60" s="96"/>
      <c r="N60" s="96"/>
      <c r="O60" s="96"/>
      <c r="P60" s="96"/>
      <c r="Q60" s="96"/>
      <c r="R60" s="96"/>
      <c r="S60" s="96"/>
      <c r="T60" s="96"/>
      <c r="U60" s="95"/>
    </row>
    <row r="61" spans="2:21" ht="45.75" customHeight="1" thickBot="1">
      <c r="B61" s="97" t="s">
        <v>1099</v>
      </c>
      <c r="C61" s="99"/>
      <c r="D61" s="99"/>
      <c r="E61" s="99"/>
      <c r="F61" s="99"/>
      <c r="G61" s="99"/>
      <c r="H61" s="99"/>
      <c r="I61" s="99"/>
      <c r="J61" s="99"/>
      <c r="K61" s="99"/>
      <c r="L61" s="99"/>
      <c r="M61" s="99"/>
      <c r="N61" s="99"/>
      <c r="O61" s="99"/>
      <c r="P61" s="99"/>
      <c r="Q61" s="99"/>
      <c r="R61" s="99"/>
      <c r="S61" s="99"/>
      <c r="T61" s="99"/>
      <c r="U61" s="98"/>
    </row>
  </sheetData>
  <mergeCells count="112">
    <mergeCell ref="B58:U58"/>
    <mergeCell ref="B59:U59"/>
    <mergeCell ref="B60:U60"/>
    <mergeCell ref="B61:U61"/>
    <mergeCell ref="B52:U52"/>
    <mergeCell ref="B53:U53"/>
    <mergeCell ref="B54:U54"/>
    <mergeCell ref="B55:U55"/>
    <mergeCell ref="B56:U56"/>
    <mergeCell ref="B57:U57"/>
    <mergeCell ref="B46:U46"/>
    <mergeCell ref="B47:U47"/>
    <mergeCell ref="B48:U48"/>
    <mergeCell ref="B49:U49"/>
    <mergeCell ref="B50:U50"/>
    <mergeCell ref="B51:U51"/>
    <mergeCell ref="B40:U40"/>
    <mergeCell ref="B41:U41"/>
    <mergeCell ref="B42:U42"/>
    <mergeCell ref="B43:U43"/>
    <mergeCell ref="B44:U44"/>
    <mergeCell ref="B45:U45"/>
    <mergeCell ref="C32:H32"/>
    <mergeCell ref="I32:K32"/>
    <mergeCell ref="L32:O32"/>
    <mergeCell ref="B36:D36"/>
    <mergeCell ref="B37:D37"/>
    <mergeCell ref="B39:U39"/>
    <mergeCell ref="C30:H30"/>
    <mergeCell ref="I30:K30"/>
    <mergeCell ref="L30:O30"/>
    <mergeCell ref="C31:H31"/>
    <mergeCell ref="I31:K31"/>
    <mergeCell ref="L31:O31"/>
    <mergeCell ref="C28:H28"/>
    <mergeCell ref="I28:K28"/>
    <mergeCell ref="L28:O28"/>
    <mergeCell ref="C29:H29"/>
    <mergeCell ref="I29:K29"/>
    <mergeCell ref="L29:O29"/>
    <mergeCell ref="C26:H26"/>
    <mergeCell ref="I26:K26"/>
    <mergeCell ref="L26:O26"/>
    <mergeCell ref="C27:H27"/>
    <mergeCell ref="I27:K27"/>
    <mergeCell ref="L27:O27"/>
    <mergeCell ref="C24:H24"/>
    <mergeCell ref="I24:K24"/>
    <mergeCell ref="L24:O24"/>
    <mergeCell ref="C25:H25"/>
    <mergeCell ref="I25:K25"/>
    <mergeCell ref="L25:O25"/>
    <mergeCell ref="C22:H22"/>
    <mergeCell ref="I22:K22"/>
    <mergeCell ref="L22:O22"/>
    <mergeCell ref="C23:H23"/>
    <mergeCell ref="I23:K23"/>
    <mergeCell ref="L23:O23"/>
    <mergeCell ref="C20:H20"/>
    <mergeCell ref="I20:K20"/>
    <mergeCell ref="L20:O20"/>
    <mergeCell ref="C21:H21"/>
    <mergeCell ref="I21:K21"/>
    <mergeCell ref="L21:O21"/>
    <mergeCell ref="C18:H18"/>
    <mergeCell ref="I18:K18"/>
    <mergeCell ref="L18:O18"/>
    <mergeCell ref="C19:H19"/>
    <mergeCell ref="I19:K19"/>
    <mergeCell ref="L19:O19"/>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63" fitToHeight="10" orientation="landscape" r:id="rId1"/>
  <headerFooter>
    <oddFooter>&amp;R&amp;P de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33"/>
  <sheetViews>
    <sheetView view="pageBreakPreview" zoomScale="80" zoomScaleNormal="80" zoomScaleSheetLayoutView="80" workbookViewId="0">
      <selection activeCell="I12" sqref="I12:K12"/>
    </sheetView>
  </sheetViews>
  <sheetFormatPr baseColWidth="10" defaultColWidth="11.42578125" defaultRowHeight="12.75"/>
  <cols>
    <col min="1" max="1" width="4" style="1" customWidth="1"/>
    <col min="2" max="2" width="15.71093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 style="1" customWidth="1"/>
    <col min="11" max="11" width="10.85546875" style="1" customWidth="1"/>
    <col min="12" max="12" width="8.85546875" style="1" customWidth="1"/>
    <col min="13" max="13" width="7" style="1" customWidth="1"/>
    <col min="14" max="14" width="9.42578125" style="1" customWidth="1"/>
    <col min="15" max="15" width="12.7109375" style="1" customWidth="1"/>
    <col min="16" max="16" width="13.28515625" style="1" customWidth="1"/>
    <col min="17" max="17" width="13.85546875" style="1" customWidth="1"/>
    <col min="18" max="18" width="10.28515625" style="1" customWidth="1"/>
    <col min="19" max="19" width="14.85546875" style="1" customWidth="1"/>
    <col min="20" max="20" width="12.28515625" style="1" customWidth="1"/>
    <col min="21" max="21" width="11.85546875" style="1" customWidth="1"/>
    <col min="22" max="22" width="13.140625" style="1" customWidth="1"/>
    <col min="23" max="23" width="12.28515625" style="1" customWidth="1"/>
    <col min="24" max="24" width="9.7109375" style="1" customWidth="1"/>
    <col min="25" max="25" width="10" style="1" customWidth="1"/>
    <col min="26" max="26" width="11" style="1" customWidth="1"/>
    <col min="27" max="29" width="11.42578125" style="1"/>
    <col min="30" max="30" width="17.5703125" style="1" customWidth="1"/>
    <col min="31" max="16384" width="11.42578125" style="1"/>
  </cols>
  <sheetData>
    <row r="1" spans="1:34" s="2" customFormat="1" ht="48" customHeight="1">
      <c r="A1" s="3"/>
      <c r="B1" s="4" t="s">
        <v>0</v>
      </c>
      <c r="C1" s="4"/>
      <c r="D1" s="4"/>
      <c r="E1" s="4"/>
      <c r="F1" s="4"/>
      <c r="G1" s="4"/>
      <c r="H1" s="4"/>
      <c r="I1" s="4"/>
      <c r="J1" s="4"/>
      <c r="K1" s="4"/>
      <c r="L1" s="4"/>
      <c r="M1" s="3" t="s">
        <v>1</v>
      </c>
      <c r="N1" s="3"/>
      <c r="O1" s="3"/>
      <c r="P1" s="5"/>
      <c r="Q1" s="5"/>
      <c r="R1" s="5"/>
      <c r="Y1" s="6"/>
      <c r="Z1" s="6"/>
      <c r="AA1" s="7"/>
      <c r="AH1" s="8"/>
    </row>
    <row r="2" spans="1:34" ht="13.5" customHeight="1" thickBot="1"/>
    <row r="3" spans="1:34" ht="22.5" customHeight="1" thickTop="1" thickBot="1">
      <c r="B3" s="9" t="s">
        <v>2</v>
      </c>
      <c r="C3" s="10"/>
      <c r="D3" s="10"/>
      <c r="E3" s="10"/>
      <c r="F3" s="10"/>
      <c r="G3" s="10"/>
      <c r="H3" s="11"/>
      <c r="I3" s="11"/>
      <c r="J3" s="11"/>
      <c r="K3" s="11"/>
      <c r="L3" s="11"/>
      <c r="M3" s="11"/>
      <c r="N3" s="11"/>
      <c r="O3" s="11"/>
      <c r="P3" s="11"/>
      <c r="Q3" s="11"/>
      <c r="R3" s="11"/>
      <c r="S3" s="11"/>
      <c r="T3" s="11"/>
      <c r="U3" s="12"/>
    </row>
    <row r="4" spans="1:34" ht="51.75" customHeight="1" thickTop="1">
      <c r="B4" s="13" t="s">
        <v>3</v>
      </c>
      <c r="C4" s="14" t="s">
        <v>1100</v>
      </c>
      <c r="D4" s="15" t="s">
        <v>1101</v>
      </c>
      <c r="E4" s="15"/>
      <c r="F4" s="15"/>
      <c r="G4" s="15"/>
      <c r="H4" s="15"/>
      <c r="I4" s="16"/>
      <c r="J4" s="17" t="s">
        <v>6</v>
      </c>
      <c r="K4" s="18" t="s">
        <v>7</v>
      </c>
      <c r="L4" s="19" t="s">
        <v>8</v>
      </c>
      <c r="M4" s="19"/>
      <c r="N4" s="19"/>
      <c r="O4" s="19"/>
      <c r="P4" s="17" t="s">
        <v>9</v>
      </c>
      <c r="Q4" s="19" t="s">
        <v>1102</v>
      </c>
      <c r="R4" s="19"/>
      <c r="S4" s="17" t="s">
        <v>11</v>
      </c>
      <c r="T4" s="19" t="s">
        <v>12</v>
      </c>
      <c r="U4" s="20"/>
    </row>
    <row r="5" spans="1:34" ht="15.75" customHeight="1">
      <c r="B5" s="21" t="s">
        <v>13</v>
      </c>
      <c r="C5" s="22"/>
      <c r="D5" s="22"/>
      <c r="E5" s="22"/>
      <c r="F5" s="22"/>
      <c r="G5" s="22"/>
      <c r="H5" s="22"/>
      <c r="I5" s="22"/>
      <c r="J5" s="22"/>
      <c r="K5" s="22"/>
      <c r="L5" s="22"/>
      <c r="M5" s="22"/>
      <c r="N5" s="22"/>
      <c r="O5" s="22"/>
      <c r="P5" s="22"/>
      <c r="Q5" s="22"/>
      <c r="R5" s="22"/>
      <c r="S5" s="22"/>
      <c r="T5" s="22"/>
      <c r="U5" s="23"/>
    </row>
    <row r="6" spans="1:34" ht="37.5" customHeight="1" thickBot="1">
      <c r="B6" s="24" t="s">
        <v>14</v>
      </c>
      <c r="C6" s="25" t="s">
        <v>15</v>
      </c>
      <c r="D6" s="25"/>
      <c r="E6" s="25"/>
      <c r="F6" s="25"/>
      <c r="G6" s="25"/>
      <c r="H6" s="26"/>
      <c r="I6" s="26"/>
      <c r="J6" s="26" t="s">
        <v>16</v>
      </c>
      <c r="K6" s="25" t="s">
        <v>17</v>
      </c>
      <c r="L6" s="25"/>
      <c r="M6" s="25"/>
      <c r="N6" s="27"/>
      <c r="O6" s="28" t="s">
        <v>18</v>
      </c>
      <c r="P6" s="25" t="s">
        <v>19</v>
      </c>
      <c r="Q6" s="25"/>
      <c r="R6" s="29"/>
      <c r="S6" s="28" t="s">
        <v>20</v>
      </c>
      <c r="T6" s="25" t="s">
        <v>292</v>
      </c>
      <c r="U6" s="30"/>
    </row>
    <row r="7" spans="1:34" ht="22.5" customHeight="1" thickTop="1" thickBot="1">
      <c r="B7" s="9" t="s">
        <v>22</v>
      </c>
      <c r="C7" s="10"/>
      <c r="D7" s="10"/>
      <c r="E7" s="10"/>
      <c r="F7" s="10"/>
      <c r="G7" s="10"/>
      <c r="H7" s="11"/>
      <c r="I7" s="11"/>
      <c r="J7" s="11"/>
      <c r="K7" s="11"/>
      <c r="L7" s="11"/>
      <c r="M7" s="11"/>
      <c r="N7" s="11"/>
      <c r="O7" s="11"/>
      <c r="P7" s="11"/>
      <c r="Q7" s="11"/>
      <c r="R7" s="11"/>
      <c r="S7" s="11"/>
      <c r="T7" s="11"/>
      <c r="U7" s="12"/>
    </row>
    <row r="8" spans="1:34" ht="16.5" customHeight="1" thickTop="1">
      <c r="B8" s="32" t="s">
        <v>23</v>
      </c>
      <c r="C8" s="35" t="s">
        <v>24</v>
      </c>
      <c r="D8" s="35"/>
      <c r="E8" s="35"/>
      <c r="F8" s="35"/>
      <c r="G8" s="35"/>
      <c r="H8" s="36"/>
      <c r="I8" s="41" t="s">
        <v>25</v>
      </c>
      <c r="J8" s="43"/>
      <c r="K8" s="43"/>
      <c r="L8" s="43"/>
      <c r="M8" s="43"/>
      <c r="N8" s="43"/>
      <c r="O8" s="43"/>
      <c r="P8" s="43"/>
      <c r="Q8" s="43"/>
      <c r="R8" s="43"/>
      <c r="S8" s="42"/>
      <c r="T8" s="45" t="s">
        <v>26</v>
      </c>
      <c r="U8" s="44"/>
    </row>
    <row r="9" spans="1:34" ht="19.5" customHeight="1">
      <c r="B9" s="34"/>
      <c r="C9" s="31"/>
      <c r="D9" s="31"/>
      <c r="E9" s="31"/>
      <c r="F9" s="31"/>
      <c r="G9" s="31"/>
      <c r="H9" s="39"/>
      <c r="I9" s="46" t="s">
        <v>27</v>
      </c>
      <c r="J9" s="47"/>
      <c r="K9" s="47"/>
      <c r="L9" s="47" t="s">
        <v>28</v>
      </c>
      <c r="M9" s="47"/>
      <c r="N9" s="47"/>
      <c r="O9" s="47"/>
      <c r="P9" s="47" t="s">
        <v>29</v>
      </c>
      <c r="Q9" s="47" t="s">
        <v>30</v>
      </c>
      <c r="R9" s="51" t="s">
        <v>31</v>
      </c>
      <c r="S9" s="50"/>
      <c r="T9" s="47" t="s">
        <v>32</v>
      </c>
      <c r="U9" s="52" t="s">
        <v>33</v>
      </c>
    </row>
    <row r="10" spans="1:34" ht="26.25" customHeight="1" thickBot="1">
      <c r="B10" s="33"/>
      <c r="C10" s="37"/>
      <c r="D10" s="37"/>
      <c r="E10" s="37"/>
      <c r="F10" s="37"/>
      <c r="G10" s="37"/>
      <c r="H10" s="38"/>
      <c r="I10" s="48"/>
      <c r="J10" s="49"/>
      <c r="K10" s="49"/>
      <c r="L10" s="49"/>
      <c r="M10" s="49"/>
      <c r="N10" s="49"/>
      <c r="O10" s="49"/>
      <c r="P10" s="49"/>
      <c r="Q10" s="49"/>
      <c r="R10" s="54" t="s">
        <v>34</v>
      </c>
      <c r="S10" s="55" t="s">
        <v>35</v>
      </c>
      <c r="T10" s="49"/>
      <c r="U10" s="53"/>
    </row>
    <row r="11" spans="1:34" ht="75" customHeight="1" thickTop="1">
      <c r="A11" s="56"/>
      <c r="B11" s="57" t="s">
        <v>36</v>
      </c>
      <c r="C11" s="58" t="s">
        <v>1103</v>
      </c>
      <c r="D11" s="58"/>
      <c r="E11" s="58"/>
      <c r="F11" s="58"/>
      <c r="G11" s="58"/>
      <c r="H11" s="58"/>
      <c r="I11" s="58" t="s">
        <v>1104</v>
      </c>
      <c r="J11" s="58"/>
      <c r="K11" s="58"/>
      <c r="L11" s="58" t="s">
        <v>1105</v>
      </c>
      <c r="M11" s="58"/>
      <c r="N11" s="58"/>
      <c r="O11" s="58"/>
      <c r="P11" s="59" t="s">
        <v>40</v>
      </c>
      <c r="Q11" s="59" t="s">
        <v>41</v>
      </c>
      <c r="R11" s="59">
        <v>98.34</v>
      </c>
      <c r="S11" s="59">
        <v>98.34</v>
      </c>
      <c r="T11" s="59">
        <v>98.34</v>
      </c>
      <c r="U11" s="60">
        <f t="shared" ref="U11:U18" si="0">IF(ISERR(T11/S11*100),"N/A",T11/S11*100)</f>
        <v>100</v>
      </c>
    </row>
    <row r="12" spans="1:34" ht="75" customHeight="1" thickBot="1">
      <c r="A12" s="56"/>
      <c r="B12" s="61" t="s">
        <v>42</v>
      </c>
      <c r="C12" s="62" t="s">
        <v>42</v>
      </c>
      <c r="D12" s="62"/>
      <c r="E12" s="62"/>
      <c r="F12" s="62"/>
      <c r="G12" s="62"/>
      <c r="H12" s="62"/>
      <c r="I12" s="62" t="s">
        <v>1294</v>
      </c>
      <c r="J12" s="62"/>
      <c r="K12" s="62"/>
      <c r="L12" s="62" t="s">
        <v>43</v>
      </c>
      <c r="M12" s="62"/>
      <c r="N12" s="62"/>
      <c r="O12" s="62"/>
      <c r="P12" s="63" t="s">
        <v>44</v>
      </c>
      <c r="Q12" s="63" t="s">
        <v>41</v>
      </c>
      <c r="R12" s="64">
        <v>62944</v>
      </c>
      <c r="S12" s="64" t="s">
        <v>45</v>
      </c>
      <c r="T12" s="64">
        <v>115291.34</v>
      </c>
      <c r="U12" s="65" t="str">
        <f t="shared" si="0"/>
        <v>N/A</v>
      </c>
    </row>
    <row r="13" spans="1:34" ht="75" customHeight="1" thickTop="1" thickBot="1">
      <c r="A13" s="56"/>
      <c r="B13" s="57" t="s">
        <v>46</v>
      </c>
      <c r="C13" s="58" t="s">
        <v>1106</v>
      </c>
      <c r="D13" s="58"/>
      <c r="E13" s="58"/>
      <c r="F13" s="58"/>
      <c r="G13" s="58"/>
      <c r="H13" s="58"/>
      <c r="I13" s="58" t="s">
        <v>1107</v>
      </c>
      <c r="J13" s="58"/>
      <c r="K13" s="58"/>
      <c r="L13" s="58" t="s">
        <v>1108</v>
      </c>
      <c r="M13" s="58"/>
      <c r="N13" s="58"/>
      <c r="O13" s="58"/>
      <c r="P13" s="59" t="s">
        <v>40</v>
      </c>
      <c r="Q13" s="59" t="s">
        <v>41</v>
      </c>
      <c r="R13" s="59">
        <v>86.49</v>
      </c>
      <c r="S13" s="59">
        <v>86.49</v>
      </c>
      <c r="T13" s="59">
        <v>64.86</v>
      </c>
      <c r="U13" s="60">
        <f t="shared" si="0"/>
        <v>74.991328477280618</v>
      </c>
    </row>
    <row r="14" spans="1:34" ht="75" customHeight="1" thickTop="1">
      <c r="A14" s="56"/>
      <c r="B14" s="57" t="s">
        <v>51</v>
      </c>
      <c r="C14" s="58" t="s">
        <v>1109</v>
      </c>
      <c r="D14" s="58"/>
      <c r="E14" s="58"/>
      <c r="F14" s="58"/>
      <c r="G14" s="58"/>
      <c r="H14" s="58"/>
      <c r="I14" s="58" t="s">
        <v>1110</v>
      </c>
      <c r="J14" s="58"/>
      <c r="K14" s="58"/>
      <c r="L14" s="58" t="s">
        <v>1111</v>
      </c>
      <c r="M14" s="58"/>
      <c r="N14" s="58"/>
      <c r="O14" s="58"/>
      <c r="P14" s="59" t="s">
        <v>40</v>
      </c>
      <c r="Q14" s="59" t="s">
        <v>41</v>
      </c>
      <c r="R14" s="59">
        <v>100</v>
      </c>
      <c r="S14" s="59">
        <v>100</v>
      </c>
      <c r="T14" s="59">
        <v>100</v>
      </c>
      <c r="U14" s="60">
        <f t="shared" si="0"/>
        <v>100</v>
      </c>
    </row>
    <row r="15" spans="1:34" ht="75" customHeight="1" thickBot="1">
      <c r="A15" s="56"/>
      <c r="B15" s="61" t="s">
        <v>42</v>
      </c>
      <c r="C15" s="62" t="s">
        <v>1112</v>
      </c>
      <c r="D15" s="62"/>
      <c r="E15" s="62"/>
      <c r="F15" s="62"/>
      <c r="G15" s="62"/>
      <c r="H15" s="62"/>
      <c r="I15" s="62" t="s">
        <v>1113</v>
      </c>
      <c r="J15" s="62"/>
      <c r="K15" s="62"/>
      <c r="L15" s="62" t="s">
        <v>1114</v>
      </c>
      <c r="M15" s="62"/>
      <c r="N15" s="62"/>
      <c r="O15" s="62"/>
      <c r="P15" s="63" t="s">
        <v>40</v>
      </c>
      <c r="Q15" s="63" t="s">
        <v>41</v>
      </c>
      <c r="R15" s="63">
        <v>100</v>
      </c>
      <c r="S15" s="63">
        <v>100</v>
      </c>
      <c r="T15" s="63">
        <v>100</v>
      </c>
      <c r="U15" s="65">
        <f t="shared" si="0"/>
        <v>100</v>
      </c>
    </row>
    <row r="16" spans="1:34" ht="75" customHeight="1" thickTop="1">
      <c r="A16" s="56"/>
      <c r="B16" s="57" t="s">
        <v>56</v>
      </c>
      <c r="C16" s="58" t="s">
        <v>1115</v>
      </c>
      <c r="D16" s="58"/>
      <c r="E16" s="58"/>
      <c r="F16" s="58"/>
      <c r="G16" s="58"/>
      <c r="H16" s="58"/>
      <c r="I16" s="58" t="s">
        <v>1116</v>
      </c>
      <c r="J16" s="58"/>
      <c r="K16" s="58"/>
      <c r="L16" s="58" t="s">
        <v>1117</v>
      </c>
      <c r="M16" s="58"/>
      <c r="N16" s="58"/>
      <c r="O16" s="58"/>
      <c r="P16" s="59" t="s">
        <v>40</v>
      </c>
      <c r="Q16" s="59" t="s">
        <v>60</v>
      </c>
      <c r="R16" s="59">
        <v>100</v>
      </c>
      <c r="S16" s="59">
        <v>100</v>
      </c>
      <c r="T16" s="59">
        <v>100</v>
      </c>
      <c r="U16" s="60">
        <f t="shared" si="0"/>
        <v>100</v>
      </c>
    </row>
    <row r="17" spans="1:22" ht="75" customHeight="1">
      <c r="A17" s="56"/>
      <c r="B17" s="61" t="s">
        <v>42</v>
      </c>
      <c r="C17" s="62" t="s">
        <v>1118</v>
      </c>
      <c r="D17" s="62"/>
      <c r="E17" s="62"/>
      <c r="F17" s="62"/>
      <c r="G17" s="62"/>
      <c r="H17" s="62"/>
      <c r="I17" s="62" t="s">
        <v>1119</v>
      </c>
      <c r="J17" s="62"/>
      <c r="K17" s="62"/>
      <c r="L17" s="62" t="s">
        <v>1120</v>
      </c>
      <c r="M17" s="62"/>
      <c r="N17" s="62"/>
      <c r="O17" s="62"/>
      <c r="P17" s="63" t="s">
        <v>40</v>
      </c>
      <c r="Q17" s="63" t="s">
        <v>116</v>
      </c>
      <c r="R17" s="63">
        <v>100</v>
      </c>
      <c r="S17" s="63">
        <v>100</v>
      </c>
      <c r="T17" s="63">
        <v>100</v>
      </c>
      <c r="U17" s="65">
        <f t="shared" si="0"/>
        <v>100</v>
      </c>
    </row>
    <row r="18" spans="1:22" ht="75" customHeight="1" thickBot="1">
      <c r="A18" s="56"/>
      <c r="B18" s="61" t="s">
        <v>42</v>
      </c>
      <c r="C18" s="62" t="s">
        <v>1121</v>
      </c>
      <c r="D18" s="62"/>
      <c r="E18" s="62"/>
      <c r="F18" s="62"/>
      <c r="G18" s="62"/>
      <c r="H18" s="62"/>
      <c r="I18" s="62" t="s">
        <v>1122</v>
      </c>
      <c r="J18" s="62"/>
      <c r="K18" s="62"/>
      <c r="L18" s="62" t="s">
        <v>1123</v>
      </c>
      <c r="M18" s="62"/>
      <c r="N18" s="62"/>
      <c r="O18" s="62"/>
      <c r="P18" s="63" t="s">
        <v>40</v>
      </c>
      <c r="Q18" s="63" t="s">
        <v>116</v>
      </c>
      <c r="R18" s="63">
        <v>100</v>
      </c>
      <c r="S18" s="63">
        <v>100</v>
      </c>
      <c r="T18" s="63">
        <v>100</v>
      </c>
      <c r="U18" s="65">
        <f t="shared" si="0"/>
        <v>100</v>
      </c>
    </row>
    <row r="19" spans="1:22" ht="22.5" customHeight="1" thickTop="1" thickBot="1">
      <c r="B19" s="9" t="s">
        <v>61</v>
      </c>
      <c r="C19" s="10"/>
      <c r="D19" s="10"/>
      <c r="E19" s="10"/>
      <c r="F19" s="10"/>
      <c r="G19" s="10"/>
      <c r="H19" s="11"/>
      <c r="I19" s="11"/>
      <c r="J19" s="11"/>
      <c r="K19" s="11"/>
      <c r="L19" s="11"/>
      <c r="M19" s="11"/>
      <c r="N19" s="11"/>
      <c r="O19" s="11"/>
      <c r="P19" s="11"/>
      <c r="Q19" s="11"/>
      <c r="R19" s="11"/>
      <c r="S19" s="11"/>
      <c r="T19" s="11"/>
      <c r="U19" s="12"/>
      <c r="V19" s="66"/>
    </row>
    <row r="20" spans="1:22" ht="26.25" customHeight="1" thickTop="1">
      <c r="B20" s="67"/>
      <c r="C20" s="68"/>
      <c r="D20" s="68"/>
      <c r="E20" s="68"/>
      <c r="F20" s="68"/>
      <c r="G20" s="68"/>
      <c r="H20" s="69"/>
      <c r="I20" s="69"/>
      <c r="J20" s="69"/>
      <c r="K20" s="69"/>
      <c r="L20" s="69"/>
      <c r="M20" s="69"/>
      <c r="N20" s="69"/>
      <c r="O20" s="69"/>
      <c r="P20" s="70"/>
      <c r="Q20" s="71"/>
      <c r="R20" s="72" t="s">
        <v>62</v>
      </c>
      <c r="S20" s="40" t="s">
        <v>63</v>
      </c>
      <c r="T20" s="72" t="s">
        <v>64</v>
      </c>
      <c r="U20" s="40" t="s">
        <v>65</v>
      </c>
    </row>
    <row r="21" spans="1:22" ht="26.25" customHeight="1" thickBot="1">
      <c r="B21" s="73"/>
      <c r="C21" s="74"/>
      <c r="D21" s="74"/>
      <c r="E21" s="74"/>
      <c r="F21" s="74"/>
      <c r="G21" s="74"/>
      <c r="H21" s="75"/>
      <c r="I21" s="75"/>
      <c r="J21" s="75"/>
      <c r="K21" s="75"/>
      <c r="L21" s="75"/>
      <c r="M21" s="75"/>
      <c r="N21" s="75"/>
      <c r="O21" s="75"/>
      <c r="P21" s="76"/>
      <c r="Q21" s="77"/>
      <c r="R21" s="78" t="s">
        <v>66</v>
      </c>
      <c r="S21" s="77" t="s">
        <v>66</v>
      </c>
      <c r="T21" s="77" t="s">
        <v>66</v>
      </c>
      <c r="U21" s="77" t="s">
        <v>67</v>
      </c>
    </row>
    <row r="22" spans="1:22" ht="13.5" customHeight="1" thickBot="1">
      <c r="B22" s="79" t="s">
        <v>68</v>
      </c>
      <c r="C22" s="80"/>
      <c r="D22" s="80"/>
      <c r="E22" s="81"/>
      <c r="F22" s="81"/>
      <c r="G22" s="81"/>
      <c r="H22" s="82"/>
      <c r="I22" s="82"/>
      <c r="J22" s="82"/>
      <c r="K22" s="82"/>
      <c r="L22" s="82"/>
      <c r="M22" s="82"/>
      <c r="N22" s="82"/>
      <c r="O22" s="82"/>
      <c r="P22" s="83"/>
      <c r="Q22" s="83"/>
      <c r="R22" s="84">
        <f>50.170217</f>
        <v>50.170217000000001</v>
      </c>
      <c r="S22" s="84">
        <f>50.170217</f>
        <v>50.170217000000001</v>
      </c>
      <c r="T22" s="84">
        <f>407.388253</f>
        <v>407.38825300000002</v>
      </c>
      <c r="U22" s="85">
        <f>+IF(ISERR(T22/S22*100),"N/A",T22/S22*100)</f>
        <v>812.01214058930623</v>
      </c>
    </row>
    <row r="23" spans="1:22" ht="13.5" customHeight="1" thickBot="1">
      <c r="B23" s="86" t="s">
        <v>69</v>
      </c>
      <c r="C23" s="87"/>
      <c r="D23" s="87"/>
      <c r="E23" s="88"/>
      <c r="F23" s="88"/>
      <c r="G23" s="88"/>
      <c r="H23" s="89"/>
      <c r="I23" s="89"/>
      <c r="J23" s="89"/>
      <c r="K23" s="89"/>
      <c r="L23" s="89"/>
      <c r="M23" s="89"/>
      <c r="N23" s="89"/>
      <c r="O23" s="89"/>
      <c r="P23" s="90"/>
      <c r="Q23" s="90"/>
      <c r="R23" s="84">
        <f>445.670217</f>
        <v>445.67021699999998</v>
      </c>
      <c r="S23" s="84">
        <f>445.670217</f>
        <v>445.67021699999998</v>
      </c>
      <c r="T23" s="84">
        <f>407.388253</f>
        <v>407.38825300000002</v>
      </c>
      <c r="U23" s="85">
        <f>+IF(ISERR(T23/S23*100),"N/A",T23/S23*100)</f>
        <v>91.41024853361472</v>
      </c>
    </row>
    <row r="24" spans="1:22" ht="14.85" customHeight="1" thickTop="1" thickBot="1">
      <c r="B24" s="9" t="s">
        <v>70</v>
      </c>
      <c r="C24" s="10"/>
      <c r="D24" s="10"/>
      <c r="E24" s="10"/>
      <c r="F24" s="10"/>
      <c r="G24" s="10"/>
      <c r="H24" s="11"/>
      <c r="I24" s="11"/>
      <c r="J24" s="11"/>
      <c r="K24" s="11"/>
      <c r="L24" s="11"/>
      <c r="M24" s="11"/>
      <c r="N24" s="11"/>
      <c r="O24" s="11"/>
      <c r="P24" s="11"/>
      <c r="Q24" s="11"/>
      <c r="R24" s="11"/>
      <c r="S24" s="11"/>
      <c r="T24" s="11"/>
      <c r="U24" s="12"/>
    </row>
    <row r="25" spans="1:22" ht="44.25" customHeight="1" thickTop="1">
      <c r="B25" s="91" t="s">
        <v>71</v>
      </c>
      <c r="C25" s="93"/>
      <c r="D25" s="93"/>
      <c r="E25" s="93"/>
      <c r="F25" s="93"/>
      <c r="G25" s="93"/>
      <c r="H25" s="93"/>
      <c r="I25" s="93"/>
      <c r="J25" s="93"/>
      <c r="K25" s="93"/>
      <c r="L25" s="93"/>
      <c r="M25" s="93"/>
      <c r="N25" s="93"/>
      <c r="O25" s="93"/>
      <c r="P25" s="93"/>
      <c r="Q25" s="93"/>
      <c r="R25" s="93"/>
      <c r="S25" s="93"/>
      <c r="T25" s="93"/>
      <c r="U25" s="92"/>
    </row>
    <row r="26" spans="1:22" ht="30.2" customHeight="1">
      <c r="B26" s="94" t="s">
        <v>1124</v>
      </c>
      <c r="C26" s="96"/>
      <c r="D26" s="96"/>
      <c r="E26" s="96"/>
      <c r="F26" s="96"/>
      <c r="G26" s="96"/>
      <c r="H26" s="96"/>
      <c r="I26" s="96"/>
      <c r="J26" s="96"/>
      <c r="K26" s="96"/>
      <c r="L26" s="96"/>
      <c r="M26" s="96"/>
      <c r="N26" s="96"/>
      <c r="O26" s="96"/>
      <c r="P26" s="96"/>
      <c r="Q26" s="96"/>
      <c r="R26" s="96"/>
      <c r="S26" s="96"/>
      <c r="T26" s="96"/>
      <c r="U26" s="95"/>
    </row>
    <row r="27" spans="1:22" ht="34.5" customHeight="1">
      <c r="B27" s="94" t="s">
        <v>73</v>
      </c>
      <c r="C27" s="96"/>
      <c r="D27" s="96"/>
      <c r="E27" s="96"/>
      <c r="F27" s="96"/>
      <c r="G27" s="96"/>
      <c r="H27" s="96"/>
      <c r="I27" s="96"/>
      <c r="J27" s="96"/>
      <c r="K27" s="96"/>
      <c r="L27" s="96"/>
      <c r="M27" s="96"/>
      <c r="N27" s="96"/>
      <c r="O27" s="96"/>
      <c r="P27" s="96"/>
      <c r="Q27" s="96"/>
      <c r="R27" s="96"/>
      <c r="S27" s="96"/>
      <c r="T27" s="96"/>
      <c r="U27" s="95"/>
    </row>
    <row r="28" spans="1:22" ht="48" customHeight="1">
      <c r="B28" s="94" t="s">
        <v>1125</v>
      </c>
      <c r="C28" s="96"/>
      <c r="D28" s="96"/>
      <c r="E28" s="96"/>
      <c r="F28" s="96"/>
      <c r="G28" s="96"/>
      <c r="H28" s="96"/>
      <c r="I28" s="96"/>
      <c r="J28" s="96"/>
      <c r="K28" s="96"/>
      <c r="L28" s="96"/>
      <c r="M28" s="96"/>
      <c r="N28" s="96"/>
      <c r="O28" s="96"/>
      <c r="P28" s="96"/>
      <c r="Q28" s="96"/>
      <c r="R28" s="96"/>
      <c r="S28" s="96"/>
      <c r="T28" s="96"/>
      <c r="U28" s="95"/>
    </row>
    <row r="29" spans="1:22" ht="18.2" customHeight="1">
      <c r="B29" s="94" t="s">
        <v>1126</v>
      </c>
      <c r="C29" s="96"/>
      <c r="D29" s="96"/>
      <c r="E29" s="96"/>
      <c r="F29" s="96"/>
      <c r="G29" s="96"/>
      <c r="H29" s="96"/>
      <c r="I29" s="96"/>
      <c r="J29" s="96"/>
      <c r="K29" s="96"/>
      <c r="L29" s="96"/>
      <c r="M29" s="96"/>
      <c r="N29" s="96"/>
      <c r="O29" s="96"/>
      <c r="P29" s="96"/>
      <c r="Q29" s="96"/>
      <c r="R29" s="96"/>
      <c r="S29" s="96"/>
      <c r="T29" s="96"/>
      <c r="U29" s="95"/>
    </row>
    <row r="30" spans="1:22" ht="49.7" customHeight="1">
      <c r="B30" s="94" t="s">
        <v>1127</v>
      </c>
      <c r="C30" s="96"/>
      <c r="D30" s="96"/>
      <c r="E30" s="96"/>
      <c r="F30" s="96"/>
      <c r="G30" s="96"/>
      <c r="H30" s="96"/>
      <c r="I30" s="96"/>
      <c r="J30" s="96"/>
      <c r="K30" s="96"/>
      <c r="L30" s="96"/>
      <c r="M30" s="96"/>
      <c r="N30" s="96"/>
      <c r="O30" s="96"/>
      <c r="P30" s="96"/>
      <c r="Q30" s="96"/>
      <c r="R30" s="96"/>
      <c r="S30" s="96"/>
      <c r="T30" s="96"/>
      <c r="U30" s="95"/>
    </row>
    <row r="31" spans="1:22" ht="24.95" customHeight="1">
      <c r="B31" s="94" t="s">
        <v>1128</v>
      </c>
      <c r="C31" s="96"/>
      <c r="D31" s="96"/>
      <c r="E31" s="96"/>
      <c r="F31" s="96"/>
      <c r="G31" s="96"/>
      <c r="H31" s="96"/>
      <c r="I31" s="96"/>
      <c r="J31" s="96"/>
      <c r="K31" s="96"/>
      <c r="L31" s="96"/>
      <c r="M31" s="96"/>
      <c r="N31" s="96"/>
      <c r="O31" s="96"/>
      <c r="P31" s="96"/>
      <c r="Q31" s="96"/>
      <c r="R31" s="96"/>
      <c r="S31" s="96"/>
      <c r="T31" s="96"/>
      <c r="U31" s="95"/>
    </row>
    <row r="32" spans="1:22" ht="61.7" customHeight="1">
      <c r="B32" s="94" t="s">
        <v>1129</v>
      </c>
      <c r="C32" s="96"/>
      <c r="D32" s="96"/>
      <c r="E32" s="96"/>
      <c r="F32" s="96"/>
      <c r="G32" s="96"/>
      <c r="H32" s="96"/>
      <c r="I32" s="96"/>
      <c r="J32" s="96"/>
      <c r="K32" s="96"/>
      <c r="L32" s="96"/>
      <c r="M32" s="96"/>
      <c r="N32" s="96"/>
      <c r="O32" s="96"/>
      <c r="P32" s="96"/>
      <c r="Q32" s="96"/>
      <c r="R32" s="96"/>
      <c r="S32" s="96"/>
      <c r="T32" s="96"/>
      <c r="U32" s="95"/>
    </row>
    <row r="33" spans="2:21" ht="34.5" customHeight="1" thickBot="1">
      <c r="B33" s="97" t="s">
        <v>1130</v>
      </c>
      <c r="C33" s="99"/>
      <c r="D33" s="99"/>
      <c r="E33" s="99"/>
      <c r="F33" s="99"/>
      <c r="G33" s="99"/>
      <c r="H33" s="99"/>
      <c r="I33" s="99"/>
      <c r="J33" s="99"/>
      <c r="K33" s="99"/>
      <c r="L33" s="99"/>
      <c r="M33" s="99"/>
      <c r="N33" s="99"/>
      <c r="O33" s="99"/>
      <c r="P33" s="99"/>
      <c r="Q33" s="99"/>
      <c r="R33" s="99"/>
      <c r="S33" s="99"/>
      <c r="T33" s="99"/>
      <c r="U33" s="98"/>
    </row>
  </sheetData>
  <mergeCells count="56">
    <mergeCell ref="B32:U32"/>
    <mergeCell ref="B33:U33"/>
    <mergeCell ref="B26:U26"/>
    <mergeCell ref="B27:U27"/>
    <mergeCell ref="B28:U28"/>
    <mergeCell ref="B29:U29"/>
    <mergeCell ref="B30:U30"/>
    <mergeCell ref="B31:U31"/>
    <mergeCell ref="C18:H18"/>
    <mergeCell ref="I18:K18"/>
    <mergeCell ref="L18:O18"/>
    <mergeCell ref="B22:D22"/>
    <mergeCell ref="B23:D23"/>
    <mergeCell ref="B25:U25"/>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63" fitToHeight="10" orientation="landscape" r:id="rId1"/>
  <headerFooter>
    <oddFooter>&amp;R&amp;P de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27"/>
  <sheetViews>
    <sheetView view="pageBreakPreview" zoomScale="80" zoomScaleNormal="80" zoomScaleSheetLayoutView="80" workbookViewId="0">
      <selection activeCell="L15" sqref="L15:O15"/>
    </sheetView>
  </sheetViews>
  <sheetFormatPr baseColWidth="10" defaultColWidth="11.42578125" defaultRowHeight="12.75"/>
  <cols>
    <col min="1" max="1" width="4" style="1" customWidth="1"/>
    <col min="2" max="2" width="15.71093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 style="1" customWidth="1"/>
    <col min="11" max="11" width="10.85546875" style="1" customWidth="1"/>
    <col min="12" max="12" width="8.85546875" style="1" customWidth="1"/>
    <col min="13" max="13" width="7" style="1" customWidth="1"/>
    <col min="14" max="14" width="9.42578125" style="1" customWidth="1"/>
    <col min="15" max="15" width="12.7109375" style="1" customWidth="1"/>
    <col min="16" max="16" width="13.28515625" style="1" customWidth="1"/>
    <col min="17" max="17" width="13.85546875" style="1" customWidth="1"/>
    <col min="18" max="18" width="10.28515625" style="1" customWidth="1"/>
    <col min="19" max="19" width="14.85546875" style="1" customWidth="1"/>
    <col min="20" max="20" width="12.28515625" style="1" customWidth="1"/>
    <col min="21" max="21" width="11.85546875" style="1" customWidth="1"/>
    <col min="22" max="22" width="13.140625" style="1" customWidth="1"/>
    <col min="23" max="23" width="12.28515625" style="1" customWidth="1"/>
    <col min="24" max="24" width="9.7109375" style="1" customWidth="1"/>
    <col min="25" max="25" width="10" style="1" customWidth="1"/>
    <col min="26" max="26" width="11" style="1" customWidth="1"/>
    <col min="27" max="29" width="11.42578125" style="1"/>
    <col min="30" max="30" width="17.5703125" style="1" customWidth="1"/>
    <col min="31" max="16384" width="11.42578125" style="1"/>
  </cols>
  <sheetData>
    <row r="1" spans="1:34" s="2" customFormat="1" ht="48" customHeight="1">
      <c r="A1" s="3"/>
      <c r="B1" s="4" t="s">
        <v>0</v>
      </c>
      <c r="C1" s="4"/>
      <c r="D1" s="4"/>
      <c r="E1" s="4"/>
      <c r="F1" s="4"/>
      <c r="G1" s="4"/>
      <c r="H1" s="4"/>
      <c r="I1" s="4"/>
      <c r="J1" s="4"/>
      <c r="K1" s="4"/>
      <c r="L1" s="4"/>
      <c r="M1" s="3" t="s">
        <v>1</v>
      </c>
      <c r="N1" s="3"/>
      <c r="O1" s="3"/>
      <c r="P1" s="5"/>
      <c r="Q1" s="5"/>
      <c r="R1" s="5"/>
      <c r="Y1" s="6"/>
      <c r="Z1" s="6"/>
      <c r="AA1" s="7"/>
      <c r="AH1" s="8"/>
    </row>
    <row r="2" spans="1:34" ht="13.5" customHeight="1" thickBot="1"/>
    <row r="3" spans="1:34" ht="22.5" customHeight="1" thickTop="1" thickBot="1">
      <c r="B3" s="9" t="s">
        <v>2</v>
      </c>
      <c r="C3" s="10"/>
      <c r="D3" s="10"/>
      <c r="E3" s="10"/>
      <c r="F3" s="10"/>
      <c r="G3" s="10"/>
      <c r="H3" s="11"/>
      <c r="I3" s="11"/>
      <c r="J3" s="11"/>
      <c r="K3" s="11"/>
      <c r="L3" s="11"/>
      <c r="M3" s="11"/>
      <c r="N3" s="11"/>
      <c r="O3" s="11"/>
      <c r="P3" s="11"/>
      <c r="Q3" s="11"/>
      <c r="R3" s="11"/>
      <c r="S3" s="11"/>
      <c r="T3" s="11"/>
      <c r="U3" s="12"/>
    </row>
    <row r="4" spans="1:34" ht="51.75" customHeight="1" thickTop="1">
      <c r="B4" s="13" t="s">
        <v>3</v>
      </c>
      <c r="C4" s="14" t="s">
        <v>1131</v>
      </c>
      <c r="D4" s="15" t="s">
        <v>1132</v>
      </c>
      <c r="E4" s="15"/>
      <c r="F4" s="15"/>
      <c r="G4" s="15"/>
      <c r="H4" s="15"/>
      <c r="I4" s="16"/>
      <c r="J4" s="17" t="s">
        <v>6</v>
      </c>
      <c r="K4" s="18" t="s">
        <v>7</v>
      </c>
      <c r="L4" s="19" t="s">
        <v>8</v>
      </c>
      <c r="M4" s="19"/>
      <c r="N4" s="19"/>
      <c r="O4" s="19"/>
      <c r="P4" s="17" t="s">
        <v>9</v>
      </c>
      <c r="Q4" s="19" t="s">
        <v>541</v>
      </c>
      <c r="R4" s="19"/>
      <c r="S4" s="17" t="s">
        <v>11</v>
      </c>
      <c r="T4" s="19" t="s">
        <v>12</v>
      </c>
      <c r="U4" s="20"/>
    </row>
    <row r="5" spans="1:34" ht="15.75" customHeight="1">
      <c r="B5" s="21" t="s">
        <v>13</v>
      </c>
      <c r="C5" s="22"/>
      <c r="D5" s="22"/>
      <c r="E5" s="22"/>
      <c r="F5" s="22"/>
      <c r="G5" s="22"/>
      <c r="H5" s="22"/>
      <c r="I5" s="22"/>
      <c r="J5" s="22"/>
      <c r="K5" s="22"/>
      <c r="L5" s="22"/>
      <c r="M5" s="22"/>
      <c r="N5" s="22"/>
      <c r="O5" s="22"/>
      <c r="P5" s="22"/>
      <c r="Q5" s="22"/>
      <c r="R5" s="22"/>
      <c r="S5" s="22"/>
      <c r="T5" s="22"/>
      <c r="U5" s="23"/>
    </row>
    <row r="6" spans="1:34" ht="37.5" customHeight="1" thickBot="1">
      <c r="B6" s="24" t="s">
        <v>14</v>
      </c>
      <c r="C6" s="25" t="s">
        <v>15</v>
      </c>
      <c r="D6" s="25"/>
      <c r="E6" s="25"/>
      <c r="F6" s="25"/>
      <c r="G6" s="25"/>
      <c r="H6" s="26"/>
      <c r="I6" s="26"/>
      <c r="J6" s="26" t="s">
        <v>16</v>
      </c>
      <c r="K6" s="25" t="s">
        <v>17</v>
      </c>
      <c r="L6" s="25"/>
      <c r="M6" s="25"/>
      <c r="N6" s="27"/>
      <c r="O6" s="28" t="s">
        <v>18</v>
      </c>
      <c r="P6" s="25" t="s">
        <v>19</v>
      </c>
      <c r="Q6" s="25"/>
      <c r="R6" s="29"/>
      <c r="S6" s="28" t="s">
        <v>20</v>
      </c>
      <c r="T6" s="25" t="s">
        <v>292</v>
      </c>
      <c r="U6" s="30"/>
    </row>
    <row r="7" spans="1:34" ht="22.5" customHeight="1" thickTop="1" thickBot="1">
      <c r="B7" s="9" t="s">
        <v>22</v>
      </c>
      <c r="C7" s="10"/>
      <c r="D7" s="10"/>
      <c r="E7" s="10"/>
      <c r="F7" s="10"/>
      <c r="G7" s="10"/>
      <c r="H7" s="11"/>
      <c r="I7" s="11"/>
      <c r="J7" s="11"/>
      <c r="K7" s="11"/>
      <c r="L7" s="11"/>
      <c r="M7" s="11"/>
      <c r="N7" s="11"/>
      <c r="O7" s="11"/>
      <c r="P7" s="11"/>
      <c r="Q7" s="11"/>
      <c r="R7" s="11"/>
      <c r="S7" s="11"/>
      <c r="T7" s="11"/>
      <c r="U7" s="12"/>
    </row>
    <row r="8" spans="1:34" ht="16.5" customHeight="1" thickTop="1">
      <c r="B8" s="32" t="s">
        <v>23</v>
      </c>
      <c r="C8" s="35" t="s">
        <v>24</v>
      </c>
      <c r="D8" s="35"/>
      <c r="E8" s="35"/>
      <c r="F8" s="35"/>
      <c r="G8" s="35"/>
      <c r="H8" s="36"/>
      <c r="I8" s="41" t="s">
        <v>25</v>
      </c>
      <c r="J8" s="43"/>
      <c r="K8" s="43"/>
      <c r="L8" s="43"/>
      <c r="M8" s="43"/>
      <c r="N8" s="43"/>
      <c r="O8" s="43"/>
      <c r="P8" s="43"/>
      <c r="Q8" s="43"/>
      <c r="R8" s="43"/>
      <c r="S8" s="42"/>
      <c r="T8" s="45" t="s">
        <v>26</v>
      </c>
      <c r="U8" s="44"/>
    </row>
    <row r="9" spans="1:34" ht="19.5" customHeight="1">
      <c r="B9" s="34"/>
      <c r="C9" s="31"/>
      <c r="D9" s="31"/>
      <c r="E9" s="31"/>
      <c r="F9" s="31"/>
      <c r="G9" s="31"/>
      <c r="H9" s="39"/>
      <c r="I9" s="46" t="s">
        <v>27</v>
      </c>
      <c r="J9" s="47"/>
      <c r="K9" s="47"/>
      <c r="L9" s="47" t="s">
        <v>28</v>
      </c>
      <c r="M9" s="47"/>
      <c r="N9" s="47"/>
      <c r="O9" s="47"/>
      <c r="P9" s="47" t="s">
        <v>29</v>
      </c>
      <c r="Q9" s="47" t="s">
        <v>30</v>
      </c>
      <c r="R9" s="51" t="s">
        <v>31</v>
      </c>
      <c r="S9" s="50"/>
      <c r="T9" s="47" t="s">
        <v>32</v>
      </c>
      <c r="U9" s="52" t="s">
        <v>33</v>
      </c>
    </row>
    <row r="10" spans="1:34" ht="26.25" customHeight="1" thickBot="1">
      <c r="B10" s="33"/>
      <c r="C10" s="37"/>
      <c r="D10" s="37"/>
      <c r="E10" s="37"/>
      <c r="F10" s="37"/>
      <c r="G10" s="37"/>
      <c r="H10" s="38"/>
      <c r="I10" s="48"/>
      <c r="J10" s="49"/>
      <c r="K10" s="49"/>
      <c r="L10" s="49"/>
      <c r="M10" s="49"/>
      <c r="N10" s="49"/>
      <c r="O10" s="49"/>
      <c r="P10" s="49"/>
      <c r="Q10" s="49"/>
      <c r="R10" s="54" t="s">
        <v>34</v>
      </c>
      <c r="S10" s="55" t="s">
        <v>35</v>
      </c>
      <c r="T10" s="49"/>
      <c r="U10" s="53"/>
    </row>
    <row r="11" spans="1:34" ht="75" customHeight="1" thickTop="1">
      <c r="A11" s="56"/>
      <c r="B11" s="57" t="s">
        <v>36</v>
      </c>
      <c r="C11" s="58" t="s">
        <v>1133</v>
      </c>
      <c r="D11" s="58"/>
      <c r="E11" s="58"/>
      <c r="F11" s="58"/>
      <c r="G11" s="58"/>
      <c r="H11" s="58"/>
      <c r="I11" s="58" t="s">
        <v>1134</v>
      </c>
      <c r="J11" s="58"/>
      <c r="K11" s="58"/>
      <c r="L11" s="58" t="s">
        <v>1135</v>
      </c>
      <c r="M11" s="58"/>
      <c r="N11" s="58"/>
      <c r="O11" s="58"/>
      <c r="P11" s="59" t="s">
        <v>40</v>
      </c>
      <c r="Q11" s="59" t="s">
        <v>41</v>
      </c>
      <c r="R11" s="59">
        <v>91.62</v>
      </c>
      <c r="S11" s="59">
        <v>91.62</v>
      </c>
      <c r="T11" s="59">
        <v>86.9</v>
      </c>
      <c r="U11" s="60">
        <f>IF(ISERR(T11/S11*100),"N/A",T11/S11*100)</f>
        <v>94.848286400349267</v>
      </c>
    </row>
    <row r="12" spans="1:34" ht="75" customHeight="1" thickBot="1">
      <c r="A12" s="56"/>
      <c r="B12" s="61" t="s">
        <v>42</v>
      </c>
      <c r="C12" s="62" t="s">
        <v>42</v>
      </c>
      <c r="D12" s="62"/>
      <c r="E12" s="62"/>
      <c r="F12" s="62"/>
      <c r="G12" s="62"/>
      <c r="H12" s="62"/>
      <c r="I12" s="62" t="s">
        <v>1294</v>
      </c>
      <c r="J12" s="62"/>
      <c r="K12" s="62"/>
      <c r="L12" s="62" t="s">
        <v>43</v>
      </c>
      <c r="M12" s="62"/>
      <c r="N12" s="62"/>
      <c r="O12" s="62"/>
      <c r="P12" s="63" t="s">
        <v>44</v>
      </c>
      <c r="Q12" s="63" t="s">
        <v>41</v>
      </c>
      <c r="R12" s="64">
        <v>62944</v>
      </c>
      <c r="S12" s="64" t="s">
        <v>45</v>
      </c>
      <c r="T12" s="64">
        <v>115291.34</v>
      </c>
      <c r="U12" s="65" t="str">
        <f>IF(ISERR(T12/S12*100),"N/A",T12/S12*100)</f>
        <v>N/A</v>
      </c>
    </row>
    <row r="13" spans="1:34" ht="75" customHeight="1" thickTop="1" thickBot="1">
      <c r="A13" s="56"/>
      <c r="B13" s="57" t="s">
        <v>46</v>
      </c>
      <c r="C13" s="58" t="s">
        <v>1136</v>
      </c>
      <c r="D13" s="58"/>
      <c r="E13" s="58"/>
      <c r="F13" s="58"/>
      <c r="G13" s="58"/>
      <c r="H13" s="58"/>
      <c r="I13" s="58" t="s">
        <v>1137</v>
      </c>
      <c r="J13" s="58"/>
      <c r="K13" s="58"/>
      <c r="L13" s="58" t="s">
        <v>1138</v>
      </c>
      <c r="M13" s="58"/>
      <c r="N13" s="58"/>
      <c r="O13" s="58"/>
      <c r="P13" s="59" t="s">
        <v>40</v>
      </c>
      <c r="Q13" s="59" t="s">
        <v>41</v>
      </c>
      <c r="R13" s="59">
        <v>-2.3199999999999998</v>
      </c>
      <c r="S13" s="59">
        <v>-2.3199999999999998</v>
      </c>
      <c r="T13" s="59">
        <v>2.2799999999999998</v>
      </c>
      <c r="U13" s="60">
        <f>IF(ISERR(T13/S13*100),"N/A",T13/S13*100)</f>
        <v>-98.275862068965509</v>
      </c>
    </row>
    <row r="14" spans="1:34" ht="75" customHeight="1" thickTop="1" thickBot="1">
      <c r="A14" s="56"/>
      <c r="B14" s="57" t="s">
        <v>51</v>
      </c>
      <c r="C14" s="58" t="s">
        <v>1139</v>
      </c>
      <c r="D14" s="58"/>
      <c r="E14" s="58"/>
      <c r="F14" s="58"/>
      <c r="G14" s="58"/>
      <c r="H14" s="58"/>
      <c r="I14" s="58" t="s">
        <v>1140</v>
      </c>
      <c r="J14" s="58"/>
      <c r="K14" s="58"/>
      <c r="L14" s="58" t="s">
        <v>1141</v>
      </c>
      <c r="M14" s="58"/>
      <c r="N14" s="58"/>
      <c r="O14" s="58"/>
      <c r="P14" s="59" t="s">
        <v>40</v>
      </c>
      <c r="Q14" s="59" t="s">
        <v>50</v>
      </c>
      <c r="R14" s="59">
        <v>40.909999999999997</v>
      </c>
      <c r="S14" s="59">
        <v>40.909999999999997</v>
      </c>
      <c r="T14" s="59">
        <v>75.760000000000005</v>
      </c>
      <c r="U14" s="60">
        <f>IF(ISERR(T14/S14*100),"N/A",T14/S14*100)</f>
        <v>185.18699584453682</v>
      </c>
    </row>
    <row r="15" spans="1:34" ht="75" customHeight="1" thickTop="1" thickBot="1">
      <c r="A15" s="56"/>
      <c r="B15" s="57" t="s">
        <v>56</v>
      </c>
      <c r="C15" s="58" t="s">
        <v>1142</v>
      </c>
      <c r="D15" s="58"/>
      <c r="E15" s="58"/>
      <c r="F15" s="58"/>
      <c r="G15" s="58"/>
      <c r="H15" s="58"/>
      <c r="I15" s="58" t="s">
        <v>1143</v>
      </c>
      <c r="J15" s="58"/>
      <c r="K15" s="58"/>
      <c r="L15" s="58" t="s">
        <v>1144</v>
      </c>
      <c r="M15" s="58"/>
      <c r="N15" s="58"/>
      <c r="O15" s="58"/>
      <c r="P15" s="59" t="s">
        <v>40</v>
      </c>
      <c r="Q15" s="59" t="s">
        <v>106</v>
      </c>
      <c r="R15" s="59">
        <v>71.97</v>
      </c>
      <c r="S15" s="59">
        <v>71.97</v>
      </c>
      <c r="T15" s="59">
        <v>76.989999999999995</v>
      </c>
      <c r="U15" s="60">
        <f>IF(ISERR(T15/S15*100),"N/A",T15/S15*100)</f>
        <v>106.97512852577462</v>
      </c>
    </row>
    <row r="16" spans="1:34" ht="22.5" customHeight="1" thickTop="1" thickBot="1">
      <c r="B16" s="9" t="s">
        <v>61</v>
      </c>
      <c r="C16" s="10"/>
      <c r="D16" s="10"/>
      <c r="E16" s="10"/>
      <c r="F16" s="10"/>
      <c r="G16" s="10"/>
      <c r="H16" s="11"/>
      <c r="I16" s="11"/>
      <c r="J16" s="11"/>
      <c r="K16" s="11"/>
      <c r="L16" s="11"/>
      <c r="M16" s="11"/>
      <c r="N16" s="11"/>
      <c r="O16" s="11"/>
      <c r="P16" s="11"/>
      <c r="Q16" s="11"/>
      <c r="R16" s="11"/>
      <c r="S16" s="11"/>
      <c r="T16" s="11"/>
      <c r="U16" s="12"/>
      <c r="V16" s="66"/>
    </row>
    <row r="17" spans="2:21" ht="26.25" customHeight="1" thickTop="1">
      <c r="B17" s="67"/>
      <c r="C17" s="68"/>
      <c r="D17" s="68"/>
      <c r="E17" s="68"/>
      <c r="F17" s="68"/>
      <c r="G17" s="68"/>
      <c r="H17" s="69"/>
      <c r="I17" s="69"/>
      <c r="J17" s="69"/>
      <c r="K17" s="69"/>
      <c r="L17" s="69"/>
      <c r="M17" s="69"/>
      <c r="N17" s="69"/>
      <c r="O17" s="69"/>
      <c r="P17" s="70"/>
      <c r="Q17" s="71"/>
      <c r="R17" s="72" t="s">
        <v>62</v>
      </c>
      <c r="S17" s="40" t="s">
        <v>63</v>
      </c>
      <c r="T17" s="72" t="s">
        <v>64</v>
      </c>
      <c r="U17" s="40" t="s">
        <v>65</v>
      </c>
    </row>
    <row r="18" spans="2:21" ht="26.25" customHeight="1" thickBot="1">
      <c r="B18" s="73"/>
      <c r="C18" s="74"/>
      <c r="D18" s="74"/>
      <c r="E18" s="74"/>
      <c r="F18" s="74"/>
      <c r="G18" s="74"/>
      <c r="H18" s="75"/>
      <c r="I18" s="75"/>
      <c r="J18" s="75"/>
      <c r="K18" s="75"/>
      <c r="L18" s="75"/>
      <c r="M18" s="75"/>
      <c r="N18" s="75"/>
      <c r="O18" s="75"/>
      <c r="P18" s="76"/>
      <c r="Q18" s="77"/>
      <c r="R18" s="78" t="s">
        <v>66</v>
      </c>
      <c r="S18" s="77" t="s">
        <v>66</v>
      </c>
      <c r="T18" s="77" t="s">
        <v>66</v>
      </c>
      <c r="U18" s="77" t="s">
        <v>67</v>
      </c>
    </row>
    <row r="19" spans="2:21" ht="13.5" customHeight="1" thickBot="1">
      <c r="B19" s="79" t="s">
        <v>68</v>
      </c>
      <c r="C19" s="80"/>
      <c r="D19" s="80"/>
      <c r="E19" s="81"/>
      <c r="F19" s="81"/>
      <c r="G19" s="81"/>
      <c r="H19" s="82"/>
      <c r="I19" s="82"/>
      <c r="J19" s="82"/>
      <c r="K19" s="82"/>
      <c r="L19" s="82"/>
      <c r="M19" s="82"/>
      <c r="N19" s="82"/>
      <c r="O19" s="82"/>
      <c r="P19" s="83"/>
      <c r="Q19" s="83"/>
      <c r="R19" s="84">
        <f>7.204428</f>
        <v>7.2044280000000001</v>
      </c>
      <c r="S19" s="84">
        <f>7.204428</f>
        <v>7.2044280000000001</v>
      </c>
      <c r="T19" s="84">
        <f>70.85</f>
        <v>70.849999999999994</v>
      </c>
      <c r="U19" s="85">
        <f>+IF(ISERR(T19/S19*100),"N/A",T19/S19*100)</f>
        <v>983.42297264959825</v>
      </c>
    </row>
    <row r="20" spans="2:21" ht="13.5" customHeight="1" thickBot="1">
      <c r="B20" s="86" t="s">
        <v>69</v>
      </c>
      <c r="C20" s="87"/>
      <c r="D20" s="87"/>
      <c r="E20" s="88"/>
      <c r="F20" s="88"/>
      <c r="G20" s="88"/>
      <c r="H20" s="89"/>
      <c r="I20" s="89"/>
      <c r="J20" s="89"/>
      <c r="K20" s="89"/>
      <c r="L20" s="89"/>
      <c r="M20" s="89"/>
      <c r="N20" s="89"/>
      <c r="O20" s="89"/>
      <c r="P20" s="90"/>
      <c r="Q20" s="90"/>
      <c r="R20" s="84">
        <f>70.85</f>
        <v>70.849999999999994</v>
      </c>
      <c r="S20" s="84">
        <f>70.85</f>
        <v>70.849999999999994</v>
      </c>
      <c r="T20" s="84">
        <f>70.85</f>
        <v>70.849999999999994</v>
      </c>
      <c r="U20" s="85">
        <f>+IF(ISERR(T20/S20*100),"N/A",T20/S20*100)</f>
        <v>100</v>
      </c>
    </row>
    <row r="21" spans="2:21" ht="14.85" customHeight="1" thickTop="1" thickBot="1">
      <c r="B21" s="9" t="s">
        <v>70</v>
      </c>
      <c r="C21" s="10"/>
      <c r="D21" s="10"/>
      <c r="E21" s="10"/>
      <c r="F21" s="10"/>
      <c r="G21" s="10"/>
      <c r="H21" s="11"/>
      <c r="I21" s="11"/>
      <c r="J21" s="11"/>
      <c r="K21" s="11"/>
      <c r="L21" s="11"/>
      <c r="M21" s="11"/>
      <c r="N21" s="11"/>
      <c r="O21" s="11"/>
      <c r="P21" s="11"/>
      <c r="Q21" s="11"/>
      <c r="R21" s="11"/>
      <c r="S21" s="11"/>
      <c r="T21" s="11"/>
      <c r="U21" s="12"/>
    </row>
    <row r="22" spans="2:21" ht="44.25" customHeight="1" thickTop="1">
      <c r="B22" s="91" t="s">
        <v>71</v>
      </c>
      <c r="C22" s="93"/>
      <c r="D22" s="93"/>
      <c r="E22" s="93"/>
      <c r="F22" s="93"/>
      <c r="G22" s="93"/>
      <c r="H22" s="93"/>
      <c r="I22" s="93"/>
      <c r="J22" s="93"/>
      <c r="K22" s="93"/>
      <c r="L22" s="93"/>
      <c r="M22" s="93"/>
      <c r="N22" s="93"/>
      <c r="O22" s="93"/>
      <c r="P22" s="93"/>
      <c r="Q22" s="93"/>
      <c r="R22" s="93"/>
      <c r="S22" s="93"/>
      <c r="T22" s="93"/>
      <c r="U22" s="92"/>
    </row>
    <row r="23" spans="2:21" ht="68.25" customHeight="1">
      <c r="B23" s="94" t="s">
        <v>1145</v>
      </c>
      <c r="C23" s="96"/>
      <c r="D23" s="96"/>
      <c r="E23" s="96"/>
      <c r="F23" s="96"/>
      <c r="G23" s="96"/>
      <c r="H23" s="96"/>
      <c r="I23" s="96"/>
      <c r="J23" s="96"/>
      <c r="K23" s="96"/>
      <c r="L23" s="96"/>
      <c r="M23" s="96"/>
      <c r="N23" s="96"/>
      <c r="O23" s="96"/>
      <c r="P23" s="96"/>
      <c r="Q23" s="96"/>
      <c r="R23" s="96"/>
      <c r="S23" s="96"/>
      <c r="T23" s="96"/>
      <c r="U23" s="95"/>
    </row>
    <row r="24" spans="2:21" ht="34.5" customHeight="1">
      <c r="B24" s="94" t="s">
        <v>73</v>
      </c>
      <c r="C24" s="96"/>
      <c r="D24" s="96"/>
      <c r="E24" s="96"/>
      <c r="F24" s="96"/>
      <c r="G24" s="96"/>
      <c r="H24" s="96"/>
      <c r="I24" s="96"/>
      <c r="J24" s="96"/>
      <c r="K24" s="96"/>
      <c r="L24" s="96"/>
      <c r="M24" s="96"/>
      <c r="N24" s="96"/>
      <c r="O24" s="96"/>
      <c r="P24" s="96"/>
      <c r="Q24" s="96"/>
      <c r="R24" s="96"/>
      <c r="S24" s="96"/>
      <c r="T24" s="96"/>
      <c r="U24" s="95"/>
    </row>
    <row r="25" spans="2:21" ht="65.45" customHeight="1">
      <c r="B25" s="94" t="s">
        <v>1146</v>
      </c>
      <c r="C25" s="96"/>
      <c r="D25" s="96"/>
      <c r="E25" s="96"/>
      <c r="F25" s="96"/>
      <c r="G25" s="96"/>
      <c r="H25" s="96"/>
      <c r="I25" s="96"/>
      <c r="J25" s="96"/>
      <c r="K25" s="96"/>
      <c r="L25" s="96"/>
      <c r="M25" s="96"/>
      <c r="N25" s="96"/>
      <c r="O25" s="96"/>
      <c r="P25" s="96"/>
      <c r="Q25" s="96"/>
      <c r="R25" s="96"/>
      <c r="S25" s="96"/>
      <c r="T25" s="96"/>
      <c r="U25" s="95"/>
    </row>
    <row r="26" spans="2:21" ht="60.2" customHeight="1">
      <c r="B26" s="94" t="s">
        <v>1147</v>
      </c>
      <c r="C26" s="96"/>
      <c r="D26" s="96"/>
      <c r="E26" s="96"/>
      <c r="F26" s="96"/>
      <c r="G26" s="96"/>
      <c r="H26" s="96"/>
      <c r="I26" s="96"/>
      <c r="J26" s="96"/>
      <c r="K26" s="96"/>
      <c r="L26" s="96"/>
      <c r="M26" s="96"/>
      <c r="N26" s="96"/>
      <c r="O26" s="96"/>
      <c r="P26" s="96"/>
      <c r="Q26" s="96"/>
      <c r="R26" s="96"/>
      <c r="S26" s="96"/>
      <c r="T26" s="96"/>
      <c r="U26" s="95"/>
    </row>
    <row r="27" spans="2:21" ht="69.2" customHeight="1" thickBot="1">
      <c r="B27" s="97" t="s">
        <v>1148</v>
      </c>
      <c r="C27" s="99"/>
      <c r="D27" s="99"/>
      <c r="E27" s="99"/>
      <c r="F27" s="99"/>
      <c r="G27" s="99"/>
      <c r="H27" s="99"/>
      <c r="I27" s="99"/>
      <c r="J27" s="99"/>
      <c r="K27" s="99"/>
      <c r="L27" s="99"/>
      <c r="M27" s="99"/>
      <c r="N27" s="99"/>
      <c r="O27" s="99"/>
      <c r="P27" s="99"/>
      <c r="Q27" s="99"/>
      <c r="R27" s="99"/>
      <c r="S27" s="99"/>
      <c r="T27" s="99"/>
      <c r="U27" s="98"/>
    </row>
  </sheetData>
  <mergeCells count="44">
    <mergeCell ref="B26:U26"/>
    <mergeCell ref="B27:U27"/>
    <mergeCell ref="B19:D19"/>
    <mergeCell ref="B20:D20"/>
    <mergeCell ref="B22:U22"/>
    <mergeCell ref="B23:U23"/>
    <mergeCell ref="B24:U24"/>
    <mergeCell ref="B25:U25"/>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63" fitToHeight="10" orientation="landscape" r:id="rId1"/>
  <headerFooter>
    <oddFooter>&amp;R&amp;P de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37"/>
  <sheetViews>
    <sheetView view="pageBreakPreview" zoomScale="80" zoomScaleNormal="80" zoomScaleSheetLayoutView="80" workbookViewId="0">
      <selection activeCell="I11" sqref="I11:K11"/>
    </sheetView>
  </sheetViews>
  <sheetFormatPr baseColWidth="10" defaultColWidth="11.42578125" defaultRowHeight="12.75"/>
  <cols>
    <col min="1" max="1" width="4" style="1" customWidth="1"/>
    <col min="2" max="2" width="15.71093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 style="1" customWidth="1"/>
    <col min="11" max="11" width="10.85546875" style="1" customWidth="1"/>
    <col min="12" max="12" width="8.85546875" style="1" customWidth="1"/>
    <col min="13" max="13" width="7" style="1" customWidth="1"/>
    <col min="14" max="14" width="9.42578125" style="1" customWidth="1"/>
    <col min="15" max="15" width="12.7109375" style="1" customWidth="1"/>
    <col min="16" max="16" width="13.28515625" style="1" customWidth="1"/>
    <col min="17" max="17" width="13.85546875" style="1" customWidth="1"/>
    <col min="18" max="18" width="10.28515625" style="1" customWidth="1"/>
    <col min="19" max="19" width="14.85546875" style="1" customWidth="1"/>
    <col min="20" max="20" width="12.28515625" style="1" customWidth="1"/>
    <col min="21" max="21" width="11.85546875" style="1" customWidth="1"/>
    <col min="22" max="22" width="13.140625" style="1" customWidth="1"/>
    <col min="23" max="23" width="12.28515625" style="1" customWidth="1"/>
    <col min="24" max="24" width="9.7109375" style="1" customWidth="1"/>
    <col min="25" max="25" width="10" style="1" customWidth="1"/>
    <col min="26" max="26" width="11" style="1" customWidth="1"/>
    <col min="27" max="29" width="11.42578125" style="1"/>
    <col min="30" max="30" width="17.5703125" style="1" customWidth="1"/>
    <col min="31" max="16384" width="11.42578125" style="1"/>
  </cols>
  <sheetData>
    <row r="1" spans="1:34" s="2" customFormat="1" ht="48" customHeight="1">
      <c r="A1" s="3"/>
      <c r="B1" s="4" t="s">
        <v>0</v>
      </c>
      <c r="C1" s="4"/>
      <c r="D1" s="4"/>
      <c r="E1" s="4"/>
      <c r="F1" s="4"/>
      <c r="G1" s="4"/>
      <c r="H1" s="4"/>
      <c r="I1" s="4"/>
      <c r="J1" s="4"/>
      <c r="K1" s="4"/>
      <c r="L1" s="4"/>
      <c r="M1" s="3" t="s">
        <v>1</v>
      </c>
      <c r="N1" s="3"/>
      <c r="O1" s="3"/>
      <c r="P1" s="5"/>
      <c r="Q1" s="5"/>
      <c r="R1" s="5"/>
      <c r="Y1" s="6"/>
      <c r="Z1" s="6"/>
      <c r="AA1" s="7"/>
      <c r="AH1" s="8"/>
    </row>
    <row r="2" spans="1:34" ht="13.5" customHeight="1" thickBot="1"/>
    <row r="3" spans="1:34" ht="22.5" customHeight="1" thickTop="1" thickBot="1">
      <c r="B3" s="9" t="s">
        <v>2</v>
      </c>
      <c r="C3" s="10"/>
      <c r="D3" s="10"/>
      <c r="E3" s="10"/>
      <c r="F3" s="10"/>
      <c r="G3" s="10"/>
      <c r="H3" s="11"/>
      <c r="I3" s="11"/>
      <c r="J3" s="11"/>
      <c r="K3" s="11"/>
      <c r="L3" s="11"/>
      <c r="M3" s="11"/>
      <c r="N3" s="11"/>
      <c r="O3" s="11"/>
      <c r="P3" s="11"/>
      <c r="Q3" s="11"/>
      <c r="R3" s="11"/>
      <c r="S3" s="11"/>
      <c r="T3" s="11"/>
      <c r="U3" s="12"/>
    </row>
    <row r="4" spans="1:34" ht="51.75" customHeight="1" thickTop="1">
      <c r="B4" s="13" t="s">
        <v>3</v>
      </c>
      <c r="C4" s="14" t="s">
        <v>1149</v>
      </c>
      <c r="D4" s="15" t="s">
        <v>1150</v>
      </c>
      <c r="E4" s="15"/>
      <c r="F4" s="15"/>
      <c r="G4" s="15"/>
      <c r="H4" s="15"/>
      <c r="I4" s="16"/>
      <c r="J4" s="17" t="s">
        <v>6</v>
      </c>
      <c r="K4" s="18" t="s">
        <v>7</v>
      </c>
      <c r="L4" s="19" t="s">
        <v>8</v>
      </c>
      <c r="M4" s="19"/>
      <c r="N4" s="19"/>
      <c r="O4" s="19"/>
      <c r="P4" s="17" t="s">
        <v>9</v>
      </c>
      <c r="Q4" s="19" t="s">
        <v>592</v>
      </c>
      <c r="R4" s="19"/>
      <c r="S4" s="17" t="s">
        <v>11</v>
      </c>
      <c r="T4" s="19" t="s">
        <v>12</v>
      </c>
      <c r="U4" s="20"/>
    </row>
    <row r="5" spans="1:34" ht="15.75" customHeight="1">
      <c r="B5" s="21" t="s">
        <v>13</v>
      </c>
      <c r="C5" s="22"/>
      <c r="D5" s="22"/>
      <c r="E5" s="22"/>
      <c r="F5" s="22"/>
      <c r="G5" s="22"/>
      <c r="H5" s="22"/>
      <c r="I5" s="22"/>
      <c r="J5" s="22"/>
      <c r="K5" s="22"/>
      <c r="L5" s="22"/>
      <c r="M5" s="22"/>
      <c r="N5" s="22"/>
      <c r="O5" s="22"/>
      <c r="P5" s="22"/>
      <c r="Q5" s="22"/>
      <c r="R5" s="22"/>
      <c r="S5" s="22"/>
      <c r="T5" s="22"/>
      <c r="U5" s="23"/>
    </row>
    <row r="6" spans="1:34" ht="37.5" customHeight="1" thickBot="1">
      <c r="B6" s="24" t="s">
        <v>14</v>
      </c>
      <c r="C6" s="25" t="s">
        <v>15</v>
      </c>
      <c r="D6" s="25"/>
      <c r="E6" s="25"/>
      <c r="F6" s="25"/>
      <c r="G6" s="25"/>
      <c r="H6" s="26"/>
      <c r="I6" s="26"/>
      <c r="J6" s="26" t="s">
        <v>16</v>
      </c>
      <c r="K6" s="25" t="s">
        <v>17</v>
      </c>
      <c r="L6" s="25"/>
      <c r="M6" s="25"/>
      <c r="N6" s="27"/>
      <c r="O6" s="28" t="s">
        <v>18</v>
      </c>
      <c r="P6" s="25" t="s">
        <v>593</v>
      </c>
      <c r="Q6" s="25"/>
      <c r="R6" s="29"/>
      <c r="S6" s="28" t="s">
        <v>20</v>
      </c>
      <c r="T6" s="25" t="s">
        <v>594</v>
      </c>
      <c r="U6" s="30"/>
    </row>
    <row r="7" spans="1:34" ht="22.5" customHeight="1" thickTop="1" thickBot="1">
      <c r="B7" s="9" t="s">
        <v>22</v>
      </c>
      <c r="C7" s="10"/>
      <c r="D7" s="10"/>
      <c r="E7" s="10"/>
      <c r="F7" s="10"/>
      <c r="G7" s="10"/>
      <c r="H7" s="11"/>
      <c r="I7" s="11"/>
      <c r="J7" s="11"/>
      <c r="K7" s="11"/>
      <c r="L7" s="11"/>
      <c r="M7" s="11"/>
      <c r="N7" s="11"/>
      <c r="O7" s="11"/>
      <c r="P7" s="11"/>
      <c r="Q7" s="11"/>
      <c r="R7" s="11"/>
      <c r="S7" s="11"/>
      <c r="T7" s="11"/>
      <c r="U7" s="12"/>
    </row>
    <row r="8" spans="1:34" ht="16.5" customHeight="1" thickTop="1">
      <c r="B8" s="32" t="s">
        <v>23</v>
      </c>
      <c r="C8" s="35" t="s">
        <v>24</v>
      </c>
      <c r="D8" s="35"/>
      <c r="E8" s="35"/>
      <c r="F8" s="35"/>
      <c r="G8" s="35"/>
      <c r="H8" s="36"/>
      <c r="I8" s="41" t="s">
        <v>25</v>
      </c>
      <c r="J8" s="43"/>
      <c r="K8" s="43"/>
      <c r="L8" s="43"/>
      <c r="M8" s="43"/>
      <c r="N8" s="43"/>
      <c r="O8" s="43"/>
      <c r="P8" s="43"/>
      <c r="Q8" s="43"/>
      <c r="R8" s="43"/>
      <c r="S8" s="42"/>
      <c r="T8" s="45" t="s">
        <v>26</v>
      </c>
      <c r="U8" s="44"/>
    </row>
    <row r="9" spans="1:34" ht="19.5" customHeight="1">
      <c r="B9" s="34"/>
      <c r="C9" s="31"/>
      <c r="D9" s="31"/>
      <c r="E9" s="31"/>
      <c r="F9" s="31"/>
      <c r="G9" s="31"/>
      <c r="H9" s="39"/>
      <c r="I9" s="46" t="s">
        <v>27</v>
      </c>
      <c r="J9" s="47"/>
      <c r="K9" s="47"/>
      <c r="L9" s="47" t="s">
        <v>28</v>
      </c>
      <c r="M9" s="47"/>
      <c r="N9" s="47"/>
      <c r="O9" s="47"/>
      <c r="P9" s="47" t="s">
        <v>29</v>
      </c>
      <c r="Q9" s="47" t="s">
        <v>30</v>
      </c>
      <c r="R9" s="51" t="s">
        <v>31</v>
      </c>
      <c r="S9" s="50"/>
      <c r="T9" s="47" t="s">
        <v>32</v>
      </c>
      <c r="U9" s="52" t="s">
        <v>33</v>
      </c>
    </row>
    <row r="10" spans="1:34" ht="26.25" customHeight="1" thickBot="1">
      <c r="B10" s="33"/>
      <c r="C10" s="37"/>
      <c r="D10" s="37"/>
      <c r="E10" s="37"/>
      <c r="F10" s="37"/>
      <c r="G10" s="37"/>
      <c r="H10" s="38"/>
      <c r="I10" s="48"/>
      <c r="J10" s="49"/>
      <c r="K10" s="49"/>
      <c r="L10" s="49"/>
      <c r="M10" s="49"/>
      <c r="N10" s="49"/>
      <c r="O10" s="49"/>
      <c r="P10" s="49"/>
      <c r="Q10" s="49"/>
      <c r="R10" s="54" t="s">
        <v>34</v>
      </c>
      <c r="S10" s="55" t="s">
        <v>35</v>
      </c>
      <c r="T10" s="49"/>
      <c r="U10" s="53"/>
    </row>
    <row r="11" spans="1:34" ht="75" customHeight="1" thickTop="1" thickBot="1">
      <c r="A11" s="56"/>
      <c r="B11" s="57" t="s">
        <v>36</v>
      </c>
      <c r="C11" s="58" t="s">
        <v>1151</v>
      </c>
      <c r="D11" s="58"/>
      <c r="E11" s="58"/>
      <c r="F11" s="58"/>
      <c r="G11" s="58"/>
      <c r="H11" s="58"/>
      <c r="I11" s="58" t="s">
        <v>1294</v>
      </c>
      <c r="J11" s="58"/>
      <c r="K11" s="58"/>
      <c r="L11" s="58" t="s">
        <v>43</v>
      </c>
      <c r="M11" s="58"/>
      <c r="N11" s="58"/>
      <c r="O11" s="58"/>
      <c r="P11" s="59" t="s">
        <v>44</v>
      </c>
      <c r="Q11" s="59" t="s">
        <v>41</v>
      </c>
      <c r="R11" s="100">
        <v>62944</v>
      </c>
      <c r="S11" s="100" t="s">
        <v>45</v>
      </c>
      <c r="T11" s="100">
        <v>115291.34</v>
      </c>
      <c r="U11" s="60" t="str">
        <f t="shared" ref="U11:U20" si="0">IF(ISERR(T11/S11*100),"N/A",T11/S11*100)</f>
        <v>N/A</v>
      </c>
    </row>
    <row r="12" spans="1:34" ht="75" customHeight="1" thickTop="1">
      <c r="A12" s="56"/>
      <c r="B12" s="57" t="s">
        <v>46</v>
      </c>
      <c r="C12" s="58" t="s">
        <v>1152</v>
      </c>
      <c r="D12" s="58"/>
      <c r="E12" s="58"/>
      <c r="F12" s="58"/>
      <c r="G12" s="58"/>
      <c r="H12" s="58"/>
      <c r="I12" s="58" t="s">
        <v>1153</v>
      </c>
      <c r="J12" s="58"/>
      <c r="K12" s="58"/>
      <c r="L12" s="58" t="s">
        <v>1154</v>
      </c>
      <c r="M12" s="58"/>
      <c r="N12" s="58"/>
      <c r="O12" s="58"/>
      <c r="P12" s="59" t="s">
        <v>297</v>
      </c>
      <c r="Q12" s="59" t="s">
        <v>41</v>
      </c>
      <c r="R12" s="59">
        <v>10</v>
      </c>
      <c r="S12" s="59">
        <v>10</v>
      </c>
      <c r="T12" s="59">
        <v>10</v>
      </c>
      <c r="U12" s="60">
        <f t="shared" si="0"/>
        <v>100</v>
      </c>
    </row>
    <row r="13" spans="1:34" ht="75" customHeight="1">
      <c r="A13" s="56"/>
      <c r="B13" s="61" t="s">
        <v>42</v>
      </c>
      <c r="C13" s="62" t="s">
        <v>42</v>
      </c>
      <c r="D13" s="62"/>
      <c r="E13" s="62"/>
      <c r="F13" s="62"/>
      <c r="G13" s="62"/>
      <c r="H13" s="62"/>
      <c r="I13" s="62" t="s">
        <v>1155</v>
      </c>
      <c r="J13" s="62"/>
      <c r="K13" s="62"/>
      <c r="L13" s="62" t="s">
        <v>1156</v>
      </c>
      <c r="M13" s="62"/>
      <c r="N13" s="62"/>
      <c r="O13" s="62"/>
      <c r="P13" s="63" t="s">
        <v>40</v>
      </c>
      <c r="Q13" s="63" t="s">
        <v>41</v>
      </c>
      <c r="R13" s="63">
        <v>12.5</v>
      </c>
      <c r="S13" s="63">
        <v>12.5</v>
      </c>
      <c r="T13" s="63">
        <v>25</v>
      </c>
      <c r="U13" s="65">
        <f t="shared" si="0"/>
        <v>200</v>
      </c>
    </row>
    <row r="14" spans="1:34" ht="75" customHeight="1" thickBot="1">
      <c r="A14" s="56"/>
      <c r="B14" s="61" t="s">
        <v>42</v>
      </c>
      <c r="C14" s="62" t="s">
        <v>42</v>
      </c>
      <c r="D14" s="62"/>
      <c r="E14" s="62"/>
      <c r="F14" s="62"/>
      <c r="G14" s="62"/>
      <c r="H14" s="62"/>
      <c r="I14" s="62" t="s">
        <v>1157</v>
      </c>
      <c r="J14" s="62"/>
      <c r="K14" s="62"/>
      <c r="L14" s="62" t="s">
        <v>1158</v>
      </c>
      <c r="M14" s="62"/>
      <c r="N14" s="62"/>
      <c r="O14" s="62"/>
      <c r="P14" s="63" t="s">
        <v>297</v>
      </c>
      <c r="Q14" s="63" t="s">
        <v>41</v>
      </c>
      <c r="R14" s="63">
        <v>25</v>
      </c>
      <c r="S14" s="63">
        <v>25</v>
      </c>
      <c r="T14" s="63">
        <v>-86.1</v>
      </c>
      <c r="U14" s="65">
        <f t="shared" si="0"/>
        <v>-344.4</v>
      </c>
    </row>
    <row r="15" spans="1:34" ht="75" customHeight="1" thickTop="1">
      <c r="A15" s="56"/>
      <c r="B15" s="57" t="s">
        <v>51</v>
      </c>
      <c r="C15" s="58" t="s">
        <v>1159</v>
      </c>
      <c r="D15" s="58"/>
      <c r="E15" s="58"/>
      <c r="F15" s="58"/>
      <c r="G15" s="58"/>
      <c r="H15" s="58"/>
      <c r="I15" s="58" t="s">
        <v>1160</v>
      </c>
      <c r="J15" s="58"/>
      <c r="K15" s="58"/>
      <c r="L15" s="58" t="s">
        <v>1161</v>
      </c>
      <c r="M15" s="58"/>
      <c r="N15" s="58"/>
      <c r="O15" s="58"/>
      <c r="P15" s="59" t="s">
        <v>40</v>
      </c>
      <c r="Q15" s="59" t="s">
        <v>41</v>
      </c>
      <c r="R15" s="59">
        <v>100</v>
      </c>
      <c r="S15" s="59">
        <v>100</v>
      </c>
      <c r="T15" s="59">
        <v>200</v>
      </c>
      <c r="U15" s="60">
        <f t="shared" si="0"/>
        <v>200</v>
      </c>
    </row>
    <row r="16" spans="1:34" ht="75" customHeight="1">
      <c r="A16" s="56"/>
      <c r="B16" s="61" t="s">
        <v>42</v>
      </c>
      <c r="C16" s="62" t="s">
        <v>1162</v>
      </c>
      <c r="D16" s="62"/>
      <c r="E16" s="62"/>
      <c r="F16" s="62"/>
      <c r="G16" s="62"/>
      <c r="H16" s="62"/>
      <c r="I16" s="62" t="s">
        <v>1163</v>
      </c>
      <c r="J16" s="62"/>
      <c r="K16" s="62"/>
      <c r="L16" s="62" t="s">
        <v>1164</v>
      </c>
      <c r="M16" s="62"/>
      <c r="N16" s="62"/>
      <c r="O16" s="62"/>
      <c r="P16" s="63" t="s">
        <v>40</v>
      </c>
      <c r="Q16" s="63" t="s">
        <v>41</v>
      </c>
      <c r="R16" s="63">
        <v>64.290000000000006</v>
      </c>
      <c r="S16" s="63">
        <v>64.290000000000006</v>
      </c>
      <c r="T16" s="63">
        <v>63.1</v>
      </c>
      <c r="U16" s="65">
        <f t="shared" si="0"/>
        <v>98.149012288069684</v>
      </c>
    </row>
    <row r="17" spans="1:22" ht="75" customHeight="1" thickBot="1">
      <c r="A17" s="56"/>
      <c r="B17" s="61" t="s">
        <v>42</v>
      </c>
      <c r="C17" s="62" t="s">
        <v>42</v>
      </c>
      <c r="D17" s="62"/>
      <c r="E17" s="62"/>
      <c r="F17" s="62"/>
      <c r="G17" s="62"/>
      <c r="H17" s="62"/>
      <c r="I17" s="62" t="s">
        <v>1165</v>
      </c>
      <c r="J17" s="62"/>
      <c r="K17" s="62"/>
      <c r="L17" s="62" t="s">
        <v>1166</v>
      </c>
      <c r="M17" s="62"/>
      <c r="N17" s="62"/>
      <c r="O17" s="62"/>
      <c r="P17" s="63" t="s">
        <v>40</v>
      </c>
      <c r="Q17" s="63" t="s">
        <v>41</v>
      </c>
      <c r="R17" s="63">
        <v>85.71</v>
      </c>
      <c r="S17" s="63">
        <v>85.71</v>
      </c>
      <c r="T17" s="63">
        <v>85.71</v>
      </c>
      <c r="U17" s="65">
        <f t="shared" si="0"/>
        <v>100</v>
      </c>
    </row>
    <row r="18" spans="1:22" ht="75" customHeight="1" thickTop="1">
      <c r="A18" s="56"/>
      <c r="B18" s="57" t="s">
        <v>56</v>
      </c>
      <c r="C18" s="58" t="s">
        <v>1167</v>
      </c>
      <c r="D18" s="58"/>
      <c r="E18" s="58"/>
      <c r="F18" s="58"/>
      <c r="G18" s="58"/>
      <c r="H18" s="58"/>
      <c r="I18" s="58" t="s">
        <v>1168</v>
      </c>
      <c r="J18" s="58"/>
      <c r="K18" s="58"/>
      <c r="L18" s="58" t="s">
        <v>1169</v>
      </c>
      <c r="M18" s="58"/>
      <c r="N18" s="58"/>
      <c r="O18" s="58"/>
      <c r="P18" s="59" t="s">
        <v>40</v>
      </c>
      <c r="Q18" s="59" t="s">
        <v>60</v>
      </c>
      <c r="R18" s="59">
        <v>100</v>
      </c>
      <c r="S18" s="59">
        <v>100</v>
      </c>
      <c r="T18" s="59">
        <v>200</v>
      </c>
      <c r="U18" s="60">
        <f t="shared" si="0"/>
        <v>200</v>
      </c>
    </row>
    <row r="19" spans="1:22" ht="75" customHeight="1">
      <c r="A19" s="56"/>
      <c r="B19" s="61" t="s">
        <v>42</v>
      </c>
      <c r="C19" s="62" t="s">
        <v>1170</v>
      </c>
      <c r="D19" s="62"/>
      <c r="E19" s="62"/>
      <c r="F19" s="62"/>
      <c r="G19" s="62"/>
      <c r="H19" s="62"/>
      <c r="I19" s="62" t="s">
        <v>1171</v>
      </c>
      <c r="J19" s="62"/>
      <c r="K19" s="62"/>
      <c r="L19" s="62" t="s">
        <v>1172</v>
      </c>
      <c r="M19" s="62"/>
      <c r="N19" s="62"/>
      <c r="O19" s="62"/>
      <c r="P19" s="63" t="s">
        <v>40</v>
      </c>
      <c r="Q19" s="63" t="s">
        <v>60</v>
      </c>
      <c r="R19" s="63">
        <v>100</v>
      </c>
      <c r="S19" s="63">
        <v>100</v>
      </c>
      <c r="T19" s="63">
        <v>100</v>
      </c>
      <c r="U19" s="65">
        <f t="shared" si="0"/>
        <v>100</v>
      </c>
    </row>
    <row r="20" spans="1:22" ht="75" customHeight="1" thickBot="1">
      <c r="A20" s="56"/>
      <c r="B20" s="61" t="s">
        <v>42</v>
      </c>
      <c r="C20" s="62" t="s">
        <v>1173</v>
      </c>
      <c r="D20" s="62"/>
      <c r="E20" s="62"/>
      <c r="F20" s="62"/>
      <c r="G20" s="62"/>
      <c r="H20" s="62"/>
      <c r="I20" s="62" t="s">
        <v>1174</v>
      </c>
      <c r="J20" s="62"/>
      <c r="K20" s="62"/>
      <c r="L20" s="62" t="s">
        <v>1175</v>
      </c>
      <c r="M20" s="62"/>
      <c r="N20" s="62"/>
      <c r="O20" s="62"/>
      <c r="P20" s="63" t="s">
        <v>40</v>
      </c>
      <c r="Q20" s="63" t="s">
        <v>60</v>
      </c>
      <c r="R20" s="63">
        <v>100</v>
      </c>
      <c r="S20" s="63">
        <v>100</v>
      </c>
      <c r="T20" s="63">
        <v>100</v>
      </c>
      <c r="U20" s="65">
        <f t="shared" si="0"/>
        <v>100</v>
      </c>
    </row>
    <row r="21" spans="1:22" ht="22.5" customHeight="1" thickTop="1" thickBot="1">
      <c r="B21" s="9" t="s">
        <v>61</v>
      </c>
      <c r="C21" s="10"/>
      <c r="D21" s="10"/>
      <c r="E21" s="10"/>
      <c r="F21" s="10"/>
      <c r="G21" s="10"/>
      <c r="H21" s="11"/>
      <c r="I21" s="11"/>
      <c r="J21" s="11"/>
      <c r="K21" s="11"/>
      <c r="L21" s="11"/>
      <c r="M21" s="11"/>
      <c r="N21" s="11"/>
      <c r="O21" s="11"/>
      <c r="P21" s="11"/>
      <c r="Q21" s="11"/>
      <c r="R21" s="11"/>
      <c r="S21" s="11"/>
      <c r="T21" s="11"/>
      <c r="U21" s="12"/>
      <c r="V21" s="66"/>
    </row>
    <row r="22" spans="1:22" ht="26.25" customHeight="1" thickTop="1">
      <c r="B22" s="67"/>
      <c r="C22" s="68"/>
      <c r="D22" s="68"/>
      <c r="E22" s="68"/>
      <c r="F22" s="68"/>
      <c r="G22" s="68"/>
      <c r="H22" s="69"/>
      <c r="I22" s="69"/>
      <c r="J22" s="69"/>
      <c r="K22" s="69"/>
      <c r="L22" s="69"/>
      <c r="M22" s="69"/>
      <c r="N22" s="69"/>
      <c r="O22" s="69"/>
      <c r="P22" s="70"/>
      <c r="Q22" s="71"/>
      <c r="R22" s="72" t="s">
        <v>62</v>
      </c>
      <c r="S22" s="40" t="s">
        <v>63</v>
      </c>
      <c r="T22" s="72" t="s">
        <v>64</v>
      </c>
      <c r="U22" s="40" t="s">
        <v>65</v>
      </c>
    </row>
    <row r="23" spans="1:22" ht="26.25" customHeight="1" thickBot="1">
      <c r="B23" s="73"/>
      <c r="C23" s="74"/>
      <c r="D23" s="74"/>
      <c r="E23" s="74"/>
      <c r="F23" s="74"/>
      <c r="G23" s="74"/>
      <c r="H23" s="75"/>
      <c r="I23" s="75"/>
      <c r="J23" s="75"/>
      <c r="K23" s="75"/>
      <c r="L23" s="75"/>
      <c r="M23" s="75"/>
      <c r="N23" s="75"/>
      <c r="O23" s="75"/>
      <c r="P23" s="76"/>
      <c r="Q23" s="77"/>
      <c r="R23" s="78" t="s">
        <v>66</v>
      </c>
      <c r="S23" s="77" t="s">
        <v>66</v>
      </c>
      <c r="T23" s="77" t="s">
        <v>66</v>
      </c>
      <c r="U23" s="77" t="s">
        <v>67</v>
      </c>
    </row>
    <row r="24" spans="1:22" ht="13.5" customHeight="1" thickBot="1">
      <c r="B24" s="79" t="s">
        <v>68</v>
      </c>
      <c r="C24" s="80"/>
      <c r="D24" s="80"/>
      <c r="E24" s="81"/>
      <c r="F24" s="81"/>
      <c r="G24" s="81"/>
      <c r="H24" s="82"/>
      <c r="I24" s="82"/>
      <c r="J24" s="82"/>
      <c r="K24" s="82"/>
      <c r="L24" s="82"/>
      <c r="M24" s="82"/>
      <c r="N24" s="82"/>
      <c r="O24" s="82"/>
      <c r="P24" s="83"/>
      <c r="Q24" s="83"/>
      <c r="R24" s="84">
        <f>73.282256</f>
        <v>73.282256000000004</v>
      </c>
      <c r="S24" s="84">
        <f>63.440629</f>
        <v>63.440629000000001</v>
      </c>
      <c r="T24" s="84">
        <f>262.463956</f>
        <v>262.463956</v>
      </c>
      <c r="U24" s="85">
        <f>+IF(ISERR(T24/S24*100),"N/A",T24/S24*100)</f>
        <v>413.71587914111007</v>
      </c>
    </row>
    <row r="25" spans="1:22" ht="13.5" customHeight="1" thickBot="1">
      <c r="B25" s="86" t="s">
        <v>69</v>
      </c>
      <c r="C25" s="87"/>
      <c r="D25" s="87"/>
      <c r="E25" s="88"/>
      <c r="F25" s="88"/>
      <c r="G25" s="88"/>
      <c r="H25" s="89"/>
      <c r="I25" s="89"/>
      <c r="J25" s="89"/>
      <c r="K25" s="89"/>
      <c r="L25" s="89"/>
      <c r="M25" s="89"/>
      <c r="N25" s="89"/>
      <c r="O25" s="89"/>
      <c r="P25" s="90"/>
      <c r="Q25" s="90"/>
      <c r="R25" s="84">
        <f>312.467434</f>
        <v>312.46743400000003</v>
      </c>
      <c r="S25" s="84">
        <f>304.11453689</f>
        <v>304.11453689000001</v>
      </c>
      <c r="T25" s="84">
        <f>262.463956</f>
        <v>262.463956</v>
      </c>
      <c r="U25" s="85">
        <f>+IF(ISERR(T25/S25*100),"N/A",T25/S25*100)</f>
        <v>86.30431109412396</v>
      </c>
    </row>
    <row r="26" spans="1:22" ht="14.85" customHeight="1" thickTop="1" thickBot="1">
      <c r="B26" s="9" t="s">
        <v>70</v>
      </c>
      <c r="C26" s="10"/>
      <c r="D26" s="10"/>
      <c r="E26" s="10"/>
      <c r="F26" s="10"/>
      <c r="G26" s="10"/>
      <c r="H26" s="11"/>
      <c r="I26" s="11"/>
      <c r="J26" s="11"/>
      <c r="K26" s="11"/>
      <c r="L26" s="11"/>
      <c r="M26" s="11"/>
      <c r="N26" s="11"/>
      <c r="O26" s="11"/>
      <c r="P26" s="11"/>
      <c r="Q26" s="11"/>
      <c r="R26" s="11"/>
      <c r="S26" s="11"/>
      <c r="T26" s="11"/>
      <c r="U26" s="12"/>
    </row>
    <row r="27" spans="1:22" ht="44.25" customHeight="1" thickTop="1">
      <c r="B27" s="91" t="s">
        <v>71</v>
      </c>
      <c r="C27" s="93"/>
      <c r="D27" s="93"/>
      <c r="E27" s="93"/>
      <c r="F27" s="93"/>
      <c r="G27" s="93"/>
      <c r="H27" s="93"/>
      <c r="I27" s="93"/>
      <c r="J27" s="93"/>
      <c r="K27" s="93"/>
      <c r="L27" s="93"/>
      <c r="M27" s="93"/>
      <c r="N27" s="93"/>
      <c r="O27" s="93"/>
      <c r="P27" s="93"/>
      <c r="Q27" s="93"/>
      <c r="R27" s="93"/>
      <c r="S27" s="93"/>
      <c r="T27" s="93"/>
      <c r="U27" s="92"/>
    </row>
    <row r="28" spans="1:22" ht="34.5" customHeight="1">
      <c r="B28" s="94" t="s">
        <v>73</v>
      </c>
      <c r="C28" s="96"/>
      <c r="D28" s="96"/>
      <c r="E28" s="96"/>
      <c r="F28" s="96"/>
      <c r="G28" s="96"/>
      <c r="H28" s="96"/>
      <c r="I28" s="96"/>
      <c r="J28" s="96"/>
      <c r="K28" s="96"/>
      <c r="L28" s="96"/>
      <c r="M28" s="96"/>
      <c r="N28" s="96"/>
      <c r="O28" s="96"/>
      <c r="P28" s="96"/>
      <c r="Q28" s="96"/>
      <c r="R28" s="96"/>
      <c r="S28" s="96"/>
      <c r="T28" s="96"/>
      <c r="U28" s="95"/>
    </row>
    <row r="29" spans="1:22" ht="19.5" customHeight="1">
      <c r="B29" s="94" t="s">
        <v>1176</v>
      </c>
      <c r="C29" s="96"/>
      <c r="D29" s="96"/>
      <c r="E29" s="96"/>
      <c r="F29" s="96"/>
      <c r="G29" s="96"/>
      <c r="H29" s="96"/>
      <c r="I29" s="96"/>
      <c r="J29" s="96"/>
      <c r="K29" s="96"/>
      <c r="L29" s="96"/>
      <c r="M29" s="96"/>
      <c r="N29" s="96"/>
      <c r="O29" s="96"/>
      <c r="P29" s="96"/>
      <c r="Q29" s="96"/>
      <c r="R29" s="96"/>
      <c r="S29" s="96"/>
      <c r="T29" s="96"/>
      <c r="U29" s="95"/>
    </row>
    <row r="30" spans="1:22" ht="29.25" customHeight="1">
      <c r="B30" s="94" t="s">
        <v>1177</v>
      </c>
      <c r="C30" s="96"/>
      <c r="D30" s="96"/>
      <c r="E30" s="96"/>
      <c r="F30" s="96"/>
      <c r="G30" s="96"/>
      <c r="H30" s="96"/>
      <c r="I30" s="96"/>
      <c r="J30" s="96"/>
      <c r="K30" s="96"/>
      <c r="L30" s="96"/>
      <c r="M30" s="96"/>
      <c r="N30" s="96"/>
      <c r="O30" s="96"/>
      <c r="P30" s="96"/>
      <c r="Q30" s="96"/>
      <c r="R30" s="96"/>
      <c r="S30" s="96"/>
      <c r="T30" s="96"/>
      <c r="U30" s="95"/>
    </row>
    <row r="31" spans="1:22" ht="35.25" customHeight="1">
      <c r="B31" s="94" t="s">
        <v>1178</v>
      </c>
      <c r="C31" s="96"/>
      <c r="D31" s="96"/>
      <c r="E31" s="96"/>
      <c r="F31" s="96"/>
      <c r="G31" s="96"/>
      <c r="H31" s="96"/>
      <c r="I31" s="96"/>
      <c r="J31" s="96"/>
      <c r="K31" s="96"/>
      <c r="L31" s="96"/>
      <c r="M31" s="96"/>
      <c r="N31" s="96"/>
      <c r="O31" s="96"/>
      <c r="P31" s="96"/>
      <c r="Q31" s="96"/>
      <c r="R31" s="96"/>
      <c r="S31" s="96"/>
      <c r="T31" s="96"/>
      <c r="U31" s="95"/>
    </row>
    <row r="32" spans="1:22" ht="26.25" customHeight="1">
      <c r="B32" s="94" t="s">
        <v>1179</v>
      </c>
      <c r="C32" s="96"/>
      <c r="D32" s="96"/>
      <c r="E32" s="96"/>
      <c r="F32" s="96"/>
      <c r="G32" s="96"/>
      <c r="H32" s="96"/>
      <c r="I32" s="96"/>
      <c r="J32" s="96"/>
      <c r="K32" s="96"/>
      <c r="L32" s="96"/>
      <c r="M32" s="96"/>
      <c r="N32" s="96"/>
      <c r="O32" s="96"/>
      <c r="P32" s="96"/>
      <c r="Q32" s="96"/>
      <c r="R32" s="96"/>
      <c r="S32" s="96"/>
      <c r="T32" s="96"/>
      <c r="U32" s="95"/>
    </row>
    <row r="33" spans="2:21" ht="21.2" customHeight="1">
      <c r="B33" s="94" t="s">
        <v>1180</v>
      </c>
      <c r="C33" s="96"/>
      <c r="D33" s="96"/>
      <c r="E33" s="96"/>
      <c r="F33" s="96"/>
      <c r="G33" s="96"/>
      <c r="H33" s="96"/>
      <c r="I33" s="96"/>
      <c r="J33" s="96"/>
      <c r="K33" s="96"/>
      <c r="L33" s="96"/>
      <c r="M33" s="96"/>
      <c r="N33" s="96"/>
      <c r="O33" s="96"/>
      <c r="P33" s="96"/>
      <c r="Q33" s="96"/>
      <c r="R33" s="96"/>
      <c r="S33" s="96"/>
      <c r="T33" s="96"/>
      <c r="U33" s="95"/>
    </row>
    <row r="34" spans="2:21" ht="34.5" customHeight="1">
      <c r="B34" s="94" t="s">
        <v>1181</v>
      </c>
      <c r="C34" s="96"/>
      <c r="D34" s="96"/>
      <c r="E34" s="96"/>
      <c r="F34" s="96"/>
      <c r="G34" s="96"/>
      <c r="H34" s="96"/>
      <c r="I34" s="96"/>
      <c r="J34" s="96"/>
      <c r="K34" s="96"/>
      <c r="L34" s="96"/>
      <c r="M34" s="96"/>
      <c r="N34" s="96"/>
      <c r="O34" s="96"/>
      <c r="P34" s="96"/>
      <c r="Q34" s="96"/>
      <c r="R34" s="96"/>
      <c r="S34" s="96"/>
      <c r="T34" s="96"/>
      <c r="U34" s="95"/>
    </row>
    <row r="35" spans="2:21" ht="29.45" customHeight="1">
      <c r="B35" s="94" t="s">
        <v>1182</v>
      </c>
      <c r="C35" s="96"/>
      <c r="D35" s="96"/>
      <c r="E35" s="96"/>
      <c r="F35" s="96"/>
      <c r="G35" s="96"/>
      <c r="H35" s="96"/>
      <c r="I35" s="96"/>
      <c r="J35" s="96"/>
      <c r="K35" s="96"/>
      <c r="L35" s="96"/>
      <c r="M35" s="96"/>
      <c r="N35" s="96"/>
      <c r="O35" s="96"/>
      <c r="P35" s="96"/>
      <c r="Q35" s="96"/>
      <c r="R35" s="96"/>
      <c r="S35" s="96"/>
      <c r="T35" s="96"/>
      <c r="U35" s="95"/>
    </row>
    <row r="36" spans="2:21" ht="16.350000000000001" customHeight="1">
      <c r="B36" s="94" t="s">
        <v>1183</v>
      </c>
      <c r="C36" s="96"/>
      <c r="D36" s="96"/>
      <c r="E36" s="96"/>
      <c r="F36" s="96"/>
      <c r="G36" s="96"/>
      <c r="H36" s="96"/>
      <c r="I36" s="96"/>
      <c r="J36" s="96"/>
      <c r="K36" s="96"/>
      <c r="L36" s="96"/>
      <c r="M36" s="96"/>
      <c r="N36" s="96"/>
      <c r="O36" s="96"/>
      <c r="P36" s="96"/>
      <c r="Q36" s="96"/>
      <c r="R36" s="96"/>
      <c r="S36" s="96"/>
      <c r="T36" s="96"/>
      <c r="U36" s="95"/>
    </row>
    <row r="37" spans="2:21" ht="16.7" customHeight="1" thickBot="1">
      <c r="B37" s="97" t="s">
        <v>1184</v>
      </c>
      <c r="C37" s="99"/>
      <c r="D37" s="99"/>
      <c r="E37" s="99"/>
      <c r="F37" s="99"/>
      <c r="G37" s="99"/>
      <c r="H37" s="99"/>
      <c r="I37" s="99"/>
      <c r="J37" s="99"/>
      <c r="K37" s="99"/>
      <c r="L37" s="99"/>
      <c r="M37" s="99"/>
      <c r="N37" s="99"/>
      <c r="O37" s="99"/>
      <c r="P37" s="99"/>
      <c r="Q37" s="99"/>
      <c r="R37" s="99"/>
      <c r="S37" s="99"/>
      <c r="T37" s="99"/>
      <c r="U37" s="98"/>
    </row>
  </sheetData>
  <mergeCells count="64">
    <mergeCell ref="B34:U34"/>
    <mergeCell ref="B35:U35"/>
    <mergeCell ref="B36:U36"/>
    <mergeCell ref="B37:U37"/>
    <mergeCell ref="B28:U28"/>
    <mergeCell ref="B29:U29"/>
    <mergeCell ref="B30:U30"/>
    <mergeCell ref="B31:U31"/>
    <mergeCell ref="B32:U32"/>
    <mergeCell ref="B33:U33"/>
    <mergeCell ref="C20:H20"/>
    <mergeCell ref="I20:K20"/>
    <mergeCell ref="L20:O20"/>
    <mergeCell ref="B24:D24"/>
    <mergeCell ref="B25:D25"/>
    <mergeCell ref="B27:U27"/>
    <mergeCell ref="C18:H18"/>
    <mergeCell ref="I18:K18"/>
    <mergeCell ref="L18:O18"/>
    <mergeCell ref="C19:H19"/>
    <mergeCell ref="I19:K19"/>
    <mergeCell ref="L19:O19"/>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63" fitToHeight="10" orientation="landscape" r:id="rId1"/>
  <headerFooter>
    <oddFooter>&amp;R&amp;P de &amp;N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73"/>
  <sheetViews>
    <sheetView view="pageBreakPreview" zoomScale="80" zoomScaleNormal="80" zoomScaleSheetLayoutView="80" workbookViewId="0">
      <selection activeCell="Q14" sqref="Q14"/>
    </sheetView>
  </sheetViews>
  <sheetFormatPr baseColWidth="10" defaultColWidth="11.42578125" defaultRowHeight="12.75"/>
  <cols>
    <col min="1" max="1" width="4" style="1" customWidth="1"/>
    <col min="2" max="2" width="15.71093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 style="1" customWidth="1"/>
    <col min="11" max="11" width="10.85546875" style="1" customWidth="1"/>
    <col min="12" max="12" width="8.85546875" style="1" customWidth="1"/>
    <col min="13" max="13" width="7" style="1" customWidth="1"/>
    <col min="14" max="14" width="9.42578125" style="1" customWidth="1"/>
    <col min="15" max="15" width="12.7109375" style="1" customWidth="1"/>
    <col min="16" max="16" width="13.28515625" style="1" customWidth="1"/>
    <col min="17" max="17" width="13.85546875" style="1" customWidth="1"/>
    <col min="18" max="18" width="10.28515625" style="1" customWidth="1"/>
    <col min="19" max="19" width="14.85546875" style="1" customWidth="1"/>
    <col min="20" max="20" width="12.28515625" style="1" customWidth="1"/>
    <col min="21" max="21" width="11.85546875" style="1" customWidth="1"/>
    <col min="22" max="22" width="13.140625" style="1" customWidth="1"/>
    <col min="23" max="23" width="12.28515625" style="1" customWidth="1"/>
    <col min="24" max="24" width="9.7109375" style="1" customWidth="1"/>
    <col min="25" max="25" width="10" style="1" customWidth="1"/>
    <col min="26" max="26" width="11" style="1" customWidth="1"/>
    <col min="27" max="29" width="11.42578125" style="1"/>
    <col min="30" max="30" width="17.5703125" style="1" customWidth="1"/>
    <col min="31" max="16384" width="11.42578125" style="1"/>
  </cols>
  <sheetData>
    <row r="1" spans="1:34" s="2" customFormat="1" ht="48" customHeight="1">
      <c r="A1" s="3"/>
      <c r="B1" s="4" t="s">
        <v>0</v>
      </c>
      <c r="C1" s="4"/>
      <c r="D1" s="4"/>
      <c r="E1" s="4"/>
      <c r="F1" s="4"/>
      <c r="G1" s="4"/>
      <c r="H1" s="4"/>
      <c r="I1" s="4"/>
      <c r="J1" s="4"/>
      <c r="K1" s="4"/>
      <c r="L1" s="4"/>
      <c r="M1" s="3" t="s">
        <v>1</v>
      </c>
      <c r="N1" s="3"/>
      <c r="O1" s="3"/>
      <c r="P1" s="5"/>
      <c r="Q1" s="5"/>
      <c r="R1" s="5"/>
      <c r="Y1" s="6"/>
      <c r="Z1" s="6"/>
      <c r="AA1" s="7"/>
      <c r="AH1" s="8"/>
    </row>
    <row r="2" spans="1:34" ht="13.5" customHeight="1" thickBot="1"/>
    <row r="3" spans="1:34" ht="22.5" customHeight="1" thickTop="1" thickBot="1">
      <c r="B3" s="9" t="s">
        <v>2</v>
      </c>
      <c r="C3" s="10"/>
      <c r="D3" s="10"/>
      <c r="E3" s="10"/>
      <c r="F3" s="10"/>
      <c r="G3" s="10"/>
      <c r="H3" s="11"/>
      <c r="I3" s="11"/>
      <c r="J3" s="11"/>
      <c r="K3" s="11"/>
      <c r="L3" s="11"/>
      <c r="M3" s="11"/>
      <c r="N3" s="11"/>
      <c r="O3" s="11"/>
      <c r="P3" s="11"/>
      <c r="Q3" s="11"/>
      <c r="R3" s="11"/>
      <c r="S3" s="11"/>
      <c r="T3" s="11"/>
      <c r="U3" s="12"/>
    </row>
    <row r="4" spans="1:34" ht="51.75" customHeight="1" thickTop="1">
      <c r="B4" s="13" t="s">
        <v>3</v>
      </c>
      <c r="C4" s="14" t="s">
        <v>1185</v>
      </c>
      <c r="D4" s="15" t="s">
        <v>1186</v>
      </c>
      <c r="E4" s="15"/>
      <c r="F4" s="15"/>
      <c r="G4" s="15"/>
      <c r="H4" s="15"/>
      <c r="I4" s="16"/>
      <c r="J4" s="17" t="s">
        <v>6</v>
      </c>
      <c r="K4" s="18" t="s">
        <v>7</v>
      </c>
      <c r="L4" s="19" t="s">
        <v>8</v>
      </c>
      <c r="M4" s="19"/>
      <c r="N4" s="19"/>
      <c r="O4" s="19"/>
      <c r="P4" s="17" t="s">
        <v>9</v>
      </c>
      <c r="Q4" s="19" t="s">
        <v>1187</v>
      </c>
      <c r="R4" s="19"/>
      <c r="S4" s="17" t="s">
        <v>11</v>
      </c>
      <c r="T4" s="19" t="s">
        <v>12</v>
      </c>
      <c r="U4" s="20"/>
    </row>
    <row r="5" spans="1:34" ht="15.75" customHeight="1">
      <c r="B5" s="21" t="s">
        <v>13</v>
      </c>
      <c r="C5" s="22"/>
      <c r="D5" s="22"/>
      <c r="E5" s="22"/>
      <c r="F5" s="22"/>
      <c r="G5" s="22"/>
      <c r="H5" s="22"/>
      <c r="I5" s="22"/>
      <c r="J5" s="22"/>
      <c r="K5" s="22"/>
      <c r="L5" s="22"/>
      <c r="M5" s="22"/>
      <c r="N5" s="22"/>
      <c r="O5" s="22"/>
      <c r="P5" s="22"/>
      <c r="Q5" s="22"/>
      <c r="R5" s="22"/>
      <c r="S5" s="22"/>
      <c r="T5" s="22"/>
      <c r="U5" s="23"/>
    </row>
    <row r="6" spans="1:34" ht="37.5" customHeight="1" thickBot="1">
      <c r="B6" s="24" t="s">
        <v>14</v>
      </c>
      <c r="C6" s="25" t="s">
        <v>15</v>
      </c>
      <c r="D6" s="25"/>
      <c r="E6" s="25"/>
      <c r="F6" s="25"/>
      <c r="G6" s="25"/>
      <c r="H6" s="26"/>
      <c r="I6" s="26"/>
      <c r="J6" s="26" t="s">
        <v>16</v>
      </c>
      <c r="K6" s="25" t="s">
        <v>17</v>
      </c>
      <c r="L6" s="25"/>
      <c r="M6" s="25"/>
      <c r="N6" s="27"/>
      <c r="O6" s="28" t="s">
        <v>18</v>
      </c>
      <c r="P6" s="25" t="s">
        <v>19</v>
      </c>
      <c r="Q6" s="25"/>
      <c r="R6" s="29"/>
      <c r="S6" s="28" t="s">
        <v>20</v>
      </c>
      <c r="T6" s="25" t="s">
        <v>292</v>
      </c>
      <c r="U6" s="30"/>
    </row>
    <row r="7" spans="1:34" ht="22.5" customHeight="1" thickTop="1" thickBot="1">
      <c r="B7" s="9" t="s">
        <v>22</v>
      </c>
      <c r="C7" s="10"/>
      <c r="D7" s="10"/>
      <c r="E7" s="10"/>
      <c r="F7" s="10"/>
      <c r="G7" s="10"/>
      <c r="H7" s="11"/>
      <c r="I7" s="11"/>
      <c r="J7" s="11"/>
      <c r="K7" s="11"/>
      <c r="L7" s="11"/>
      <c r="M7" s="11"/>
      <c r="N7" s="11"/>
      <c r="O7" s="11"/>
      <c r="P7" s="11"/>
      <c r="Q7" s="11"/>
      <c r="R7" s="11"/>
      <c r="S7" s="11"/>
      <c r="T7" s="11"/>
      <c r="U7" s="12"/>
    </row>
    <row r="8" spans="1:34" ht="16.5" customHeight="1" thickTop="1">
      <c r="B8" s="32" t="s">
        <v>23</v>
      </c>
      <c r="C8" s="35" t="s">
        <v>24</v>
      </c>
      <c r="D8" s="35"/>
      <c r="E8" s="35"/>
      <c r="F8" s="35"/>
      <c r="G8" s="35"/>
      <c r="H8" s="36"/>
      <c r="I8" s="41" t="s">
        <v>25</v>
      </c>
      <c r="J8" s="43"/>
      <c r="K8" s="43"/>
      <c r="L8" s="43"/>
      <c r="M8" s="43"/>
      <c r="N8" s="43"/>
      <c r="O8" s="43"/>
      <c r="P8" s="43"/>
      <c r="Q8" s="43"/>
      <c r="R8" s="43"/>
      <c r="S8" s="42"/>
      <c r="T8" s="45" t="s">
        <v>26</v>
      </c>
      <c r="U8" s="44"/>
    </row>
    <row r="9" spans="1:34" ht="19.5" customHeight="1">
      <c r="B9" s="34"/>
      <c r="C9" s="31"/>
      <c r="D9" s="31"/>
      <c r="E9" s="31"/>
      <c r="F9" s="31"/>
      <c r="G9" s="31"/>
      <c r="H9" s="39"/>
      <c r="I9" s="46" t="s">
        <v>27</v>
      </c>
      <c r="J9" s="47"/>
      <c r="K9" s="47"/>
      <c r="L9" s="47" t="s">
        <v>28</v>
      </c>
      <c r="M9" s="47"/>
      <c r="N9" s="47"/>
      <c r="O9" s="47"/>
      <c r="P9" s="47" t="s">
        <v>29</v>
      </c>
      <c r="Q9" s="47" t="s">
        <v>30</v>
      </c>
      <c r="R9" s="51" t="s">
        <v>31</v>
      </c>
      <c r="S9" s="50"/>
      <c r="T9" s="47" t="s">
        <v>32</v>
      </c>
      <c r="U9" s="52" t="s">
        <v>33</v>
      </c>
    </row>
    <row r="10" spans="1:34" ht="26.25" customHeight="1" thickBot="1">
      <c r="B10" s="33"/>
      <c r="C10" s="37"/>
      <c r="D10" s="37"/>
      <c r="E10" s="37"/>
      <c r="F10" s="37"/>
      <c r="G10" s="37"/>
      <c r="H10" s="38"/>
      <c r="I10" s="48"/>
      <c r="J10" s="49"/>
      <c r="K10" s="49"/>
      <c r="L10" s="49"/>
      <c r="M10" s="49"/>
      <c r="N10" s="49"/>
      <c r="O10" s="49"/>
      <c r="P10" s="49"/>
      <c r="Q10" s="49"/>
      <c r="R10" s="54" t="s">
        <v>34</v>
      </c>
      <c r="S10" s="55" t="s">
        <v>35</v>
      </c>
      <c r="T10" s="49"/>
      <c r="U10" s="53"/>
    </row>
    <row r="11" spans="1:34" ht="75" customHeight="1" thickTop="1">
      <c r="A11" s="56"/>
      <c r="B11" s="57" t="s">
        <v>36</v>
      </c>
      <c r="C11" s="58" t="s">
        <v>1188</v>
      </c>
      <c r="D11" s="58"/>
      <c r="E11" s="58"/>
      <c r="F11" s="58"/>
      <c r="G11" s="58"/>
      <c r="H11" s="58"/>
      <c r="I11" s="58" t="s">
        <v>1189</v>
      </c>
      <c r="J11" s="58"/>
      <c r="K11" s="58"/>
      <c r="L11" s="58" t="s">
        <v>1190</v>
      </c>
      <c r="M11" s="58"/>
      <c r="N11" s="58"/>
      <c r="O11" s="58"/>
      <c r="P11" s="59" t="s">
        <v>40</v>
      </c>
      <c r="Q11" s="59" t="s">
        <v>41</v>
      </c>
      <c r="R11" s="59">
        <v>0</v>
      </c>
      <c r="S11" s="59">
        <v>0</v>
      </c>
      <c r="T11" s="59">
        <v>15.37</v>
      </c>
      <c r="U11" s="60" t="str">
        <f>IF(ISERR((S11-T11)*100/S11+100),"N/A",(S11-T11)*100/S11+100)</f>
        <v>N/A</v>
      </c>
    </row>
    <row r="12" spans="1:34" ht="75" customHeight="1">
      <c r="A12" s="56"/>
      <c r="B12" s="61" t="s">
        <v>42</v>
      </c>
      <c r="C12" s="62" t="s">
        <v>42</v>
      </c>
      <c r="D12" s="62"/>
      <c r="E12" s="62"/>
      <c r="F12" s="62"/>
      <c r="G12" s="62"/>
      <c r="H12" s="62"/>
      <c r="I12" s="62" t="s">
        <v>1298</v>
      </c>
      <c r="J12" s="62"/>
      <c r="K12" s="62"/>
      <c r="L12" s="62" t="s">
        <v>1191</v>
      </c>
      <c r="M12" s="62"/>
      <c r="N12" s="62"/>
      <c r="O12" s="62"/>
      <c r="P12" s="63" t="s">
        <v>40</v>
      </c>
      <c r="Q12" s="63" t="s">
        <v>41</v>
      </c>
      <c r="R12" s="64">
        <v>75</v>
      </c>
      <c r="S12" s="64" t="s">
        <v>45</v>
      </c>
      <c r="T12" s="64">
        <v>57.8</v>
      </c>
      <c r="U12" s="65" t="str">
        <f t="shared" ref="U12:U38" si="0">IF(ISERR(T12/S12*100),"N/A",T12/S12*100)</f>
        <v>N/A</v>
      </c>
    </row>
    <row r="13" spans="1:34" ht="75" customHeight="1" thickBot="1">
      <c r="A13" s="56"/>
      <c r="B13" s="61" t="s">
        <v>42</v>
      </c>
      <c r="C13" s="62" t="s">
        <v>42</v>
      </c>
      <c r="D13" s="62"/>
      <c r="E13" s="62"/>
      <c r="F13" s="62"/>
      <c r="G13" s="62"/>
      <c r="H13" s="62"/>
      <c r="I13" s="62" t="s">
        <v>1192</v>
      </c>
      <c r="J13" s="62"/>
      <c r="K13" s="62"/>
      <c r="L13" s="62" t="s">
        <v>1193</v>
      </c>
      <c r="M13" s="62"/>
      <c r="N13" s="62"/>
      <c r="O13" s="62"/>
      <c r="P13" s="63" t="s">
        <v>40</v>
      </c>
      <c r="Q13" s="63" t="s">
        <v>41</v>
      </c>
      <c r="R13" s="63">
        <v>100</v>
      </c>
      <c r="S13" s="63">
        <v>100</v>
      </c>
      <c r="T13" s="63">
        <v>100</v>
      </c>
      <c r="U13" s="65">
        <f t="shared" si="0"/>
        <v>100</v>
      </c>
    </row>
    <row r="14" spans="1:34" ht="75" customHeight="1" thickTop="1">
      <c r="A14" s="56"/>
      <c r="B14" s="57" t="s">
        <v>46</v>
      </c>
      <c r="C14" s="58" t="s">
        <v>1194</v>
      </c>
      <c r="D14" s="58"/>
      <c r="E14" s="58"/>
      <c r="F14" s="58"/>
      <c r="G14" s="58"/>
      <c r="H14" s="58"/>
      <c r="I14" s="58" t="s">
        <v>1195</v>
      </c>
      <c r="J14" s="58"/>
      <c r="K14" s="58"/>
      <c r="L14" s="58" t="s">
        <v>1196</v>
      </c>
      <c r="M14" s="58"/>
      <c r="N14" s="58"/>
      <c r="O14" s="58"/>
      <c r="P14" s="59" t="s">
        <v>40</v>
      </c>
      <c r="Q14" s="59" t="s">
        <v>1197</v>
      </c>
      <c r="R14" s="59">
        <v>95</v>
      </c>
      <c r="S14" s="59">
        <v>95</v>
      </c>
      <c r="T14" s="59">
        <v>95.38</v>
      </c>
      <c r="U14" s="60">
        <f t="shared" si="0"/>
        <v>100.4</v>
      </c>
    </row>
    <row r="15" spans="1:34" ht="75" customHeight="1">
      <c r="A15" s="56"/>
      <c r="B15" s="61" t="s">
        <v>42</v>
      </c>
      <c r="C15" s="62" t="s">
        <v>42</v>
      </c>
      <c r="D15" s="62"/>
      <c r="E15" s="62"/>
      <c r="F15" s="62"/>
      <c r="G15" s="62"/>
      <c r="H15" s="62"/>
      <c r="I15" s="62" t="s">
        <v>1198</v>
      </c>
      <c r="J15" s="62"/>
      <c r="K15" s="62"/>
      <c r="L15" s="62" t="s">
        <v>1199</v>
      </c>
      <c r="M15" s="62"/>
      <c r="N15" s="62"/>
      <c r="O15" s="62"/>
      <c r="P15" s="63" t="s">
        <v>40</v>
      </c>
      <c r="Q15" s="63" t="s">
        <v>41</v>
      </c>
      <c r="R15" s="63">
        <v>100</v>
      </c>
      <c r="S15" s="63">
        <v>100</v>
      </c>
      <c r="T15" s="63">
        <v>100</v>
      </c>
      <c r="U15" s="65">
        <f t="shared" si="0"/>
        <v>100</v>
      </c>
    </row>
    <row r="16" spans="1:34" ht="75" customHeight="1" thickBot="1">
      <c r="A16" s="56"/>
      <c r="B16" s="61" t="s">
        <v>42</v>
      </c>
      <c r="C16" s="62" t="s">
        <v>42</v>
      </c>
      <c r="D16" s="62"/>
      <c r="E16" s="62"/>
      <c r="F16" s="62"/>
      <c r="G16" s="62"/>
      <c r="H16" s="62"/>
      <c r="I16" s="62" t="s">
        <v>1200</v>
      </c>
      <c r="J16" s="62"/>
      <c r="K16" s="62"/>
      <c r="L16" s="62" t="s">
        <v>1201</v>
      </c>
      <c r="M16" s="62"/>
      <c r="N16" s="62"/>
      <c r="O16" s="62"/>
      <c r="P16" s="63" t="s">
        <v>40</v>
      </c>
      <c r="Q16" s="63" t="s">
        <v>41</v>
      </c>
      <c r="R16" s="63">
        <v>100</v>
      </c>
      <c r="S16" s="63">
        <v>100</v>
      </c>
      <c r="T16" s="63">
        <v>44.44</v>
      </c>
      <c r="U16" s="65">
        <f t="shared" si="0"/>
        <v>44.44</v>
      </c>
    </row>
    <row r="17" spans="1:21" ht="75" customHeight="1" thickTop="1">
      <c r="A17" s="56"/>
      <c r="B17" s="57" t="s">
        <v>51</v>
      </c>
      <c r="C17" s="58" t="s">
        <v>1202</v>
      </c>
      <c r="D17" s="58"/>
      <c r="E17" s="58"/>
      <c r="F17" s="58"/>
      <c r="G17" s="58"/>
      <c r="H17" s="58"/>
      <c r="I17" s="58" t="s">
        <v>1203</v>
      </c>
      <c r="J17" s="58"/>
      <c r="K17" s="58"/>
      <c r="L17" s="58" t="s">
        <v>1204</v>
      </c>
      <c r="M17" s="58"/>
      <c r="N17" s="58"/>
      <c r="O17" s="58"/>
      <c r="P17" s="59" t="s">
        <v>40</v>
      </c>
      <c r="Q17" s="59" t="s">
        <v>60</v>
      </c>
      <c r="R17" s="59">
        <v>100</v>
      </c>
      <c r="S17" s="59">
        <v>100</v>
      </c>
      <c r="T17" s="59">
        <v>100</v>
      </c>
      <c r="U17" s="60">
        <f t="shared" si="0"/>
        <v>100</v>
      </c>
    </row>
    <row r="18" spans="1:21" ht="75" customHeight="1">
      <c r="A18" s="56"/>
      <c r="B18" s="61" t="s">
        <v>42</v>
      </c>
      <c r="C18" s="62" t="s">
        <v>1205</v>
      </c>
      <c r="D18" s="62"/>
      <c r="E18" s="62"/>
      <c r="F18" s="62"/>
      <c r="G18" s="62"/>
      <c r="H18" s="62"/>
      <c r="I18" s="62" t="s">
        <v>1206</v>
      </c>
      <c r="J18" s="62"/>
      <c r="K18" s="62"/>
      <c r="L18" s="62" t="s">
        <v>1207</v>
      </c>
      <c r="M18" s="62"/>
      <c r="N18" s="62"/>
      <c r="O18" s="62"/>
      <c r="P18" s="63" t="s">
        <v>40</v>
      </c>
      <c r="Q18" s="63" t="s">
        <v>60</v>
      </c>
      <c r="R18" s="63">
        <v>100</v>
      </c>
      <c r="S18" s="63">
        <v>100</v>
      </c>
      <c r="T18" s="63">
        <v>100</v>
      </c>
      <c r="U18" s="65">
        <f t="shared" si="0"/>
        <v>100</v>
      </c>
    </row>
    <row r="19" spans="1:21" ht="75" customHeight="1">
      <c r="A19" s="56"/>
      <c r="B19" s="61" t="s">
        <v>42</v>
      </c>
      <c r="C19" s="62" t="s">
        <v>1208</v>
      </c>
      <c r="D19" s="62"/>
      <c r="E19" s="62"/>
      <c r="F19" s="62"/>
      <c r="G19" s="62"/>
      <c r="H19" s="62"/>
      <c r="I19" s="62" t="s">
        <v>1209</v>
      </c>
      <c r="J19" s="62"/>
      <c r="K19" s="62"/>
      <c r="L19" s="62" t="s">
        <v>1210</v>
      </c>
      <c r="M19" s="62"/>
      <c r="N19" s="62"/>
      <c r="O19" s="62"/>
      <c r="P19" s="63" t="s">
        <v>40</v>
      </c>
      <c r="Q19" s="63" t="s">
        <v>60</v>
      </c>
      <c r="R19" s="63">
        <v>100</v>
      </c>
      <c r="S19" s="63">
        <v>100</v>
      </c>
      <c r="T19" s="63">
        <v>100</v>
      </c>
      <c r="U19" s="65">
        <f t="shared" si="0"/>
        <v>100</v>
      </c>
    </row>
    <row r="20" spans="1:21" ht="75" customHeight="1">
      <c r="A20" s="56"/>
      <c r="B20" s="61" t="s">
        <v>42</v>
      </c>
      <c r="C20" s="62" t="s">
        <v>42</v>
      </c>
      <c r="D20" s="62"/>
      <c r="E20" s="62"/>
      <c r="F20" s="62"/>
      <c r="G20" s="62"/>
      <c r="H20" s="62"/>
      <c r="I20" s="62" t="s">
        <v>1211</v>
      </c>
      <c r="J20" s="62"/>
      <c r="K20" s="62"/>
      <c r="L20" s="62" t="s">
        <v>1212</v>
      </c>
      <c r="M20" s="62"/>
      <c r="N20" s="62"/>
      <c r="O20" s="62"/>
      <c r="P20" s="63" t="s">
        <v>40</v>
      </c>
      <c r="Q20" s="63" t="s">
        <v>116</v>
      </c>
      <c r="R20" s="63">
        <v>100</v>
      </c>
      <c r="S20" s="63">
        <v>100</v>
      </c>
      <c r="T20" s="63">
        <v>100</v>
      </c>
      <c r="U20" s="65">
        <f t="shared" si="0"/>
        <v>100</v>
      </c>
    </row>
    <row r="21" spans="1:21" ht="75" customHeight="1">
      <c r="A21" s="56"/>
      <c r="B21" s="61" t="s">
        <v>42</v>
      </c>
      <c r="C21" s="62" t="s">
        <v>1213</v>
      </c>
      <c r="D21" s="62"/>
      <c r="E21" s="62"/>
      <c r="F21" s="62"/>
      <c r="G21" s="62"/>
      <c r="H21" s="62"/>
      <c r="I21" s="62" t="s">
        <v>1214</v>
      </c>
      <c r="J21" s="62"/>
      <c r="K21" s="62"/>
      <c r="L21" s="62" t="s">
        <v>1215</v>
      </c>
      <c r="M21" s="62"/>
      <c r="N21" s="62"/>
      <c r="O21" s="62"/>
      <c r="P21" s="63" t="s">
        <v>40</v>
      </c>
      <c r="Q21" s="63" t="s">
        <v>116</v>
      </c>
      <c r="R21" s="63">
        <v>25</v>
      </c>
      <c r="S21" s="63">
        <v>25</v>
      </c>
      <c r="T21" s="63">
        <v>34.18</v>
      </c>
      <c r="U21" s="65">
        <f t="shared" si="0"/>
        <v>136.72</v>
      </c>
    </row>
    <row r="22" spans="1:21" ht="75" customHeight="1">
      <c r="A22" s="56"/>
      <c r="B22" s="61" t="s">
        <v>42</v>
      </c>
      <c r="C22" s="62" t="s">
        <v>1216</v>
      </c>
      <c r="D22" s="62"/>
      <c r="E22" s="62"/>
      <c r="F22" s="62"/>
      <c r="G22" s="62"/>
      <c r="H22" s="62"/>
      <c r="I22" s="62" t="s">
        <v>1217</v>
      </c>
      <c r="J22" s="62"/>
      <c r="K22" s="62"/>
      <c r="L22" s="62" t="s">
        <v>1218</v>
      </c>
      <c r="M22" s="62"/>
      <c r="N22" s="62"/>
      <c r="O22" s="62"/>
      <c r="P22" s="63" t="s">
        <v>40</v>
      </c>
      <c r="Q22" s="63" t="s">
        <v>55</v>
      </c>
      <c r="R22" s="63">
        <v>100</v>
      </c>
      <c r="S22" s="63">
        <v>100</v>
      </c>
      <c r="T22" s="63">
        <v>100</v>
      </c>
      <c r="U22" s="65">
        <f t="shared" si="0"/>
        <v>100</v>
      </c>
    </row>
    <row r="23" spans="1:21" ht="75" customHeight="1">
      <c r="A23" s="56"/>
      <c r="B23" s="61" t="s">
        <v>42</v>
      </c>
      <c r="C23" s="62" t="s">
        <v>1219</v>
      </c>
      <c r="D23" s="62"/>
      <c r="E23" s="62"/>
      <c r="F23" s="62"/>
      <c r="G23" s="62"/>
      <c r="H23" s="62"/>
      <c r="I23" s="62" t="s">
        <v>1220</v>
      </c>
      <c r="J23" s="62"/>
      <c r="K23" s="62"/>
      <c r="L23" s="62" t="s">
        <v>1221</v>
      </c>
      <c r="M23" s="62"/>
      <c r="N23" s="62"/>
      <c r="O23" s="62"/>
      <c r="P23" s="63" t="s">
        <v>40</v>
      </c>
      <c r="Q23" s="63" t="s">
        <v>60</v>
      </c>
      <c r="R23" s="63">
        <v>100</v>
      </c>
      <c r="S23" s="63">
        <v>100</v>
      </c>
      <c r="T23" s="63">
        <v>100</v>
      </c>
      <c r="U23" s="65">
        <f t="shared" si="0"/>
        <v>100</v>
      </c>
    </row>
    <row r="24" spans="1:21" ht="75" customHeight="1">
      <c r="A24" s="56"/>
      <c r="B24" s="61" t="s">
        <v>42</v>
      </c>
      <c r="C24" s="62" t="s">
        <v>1222</v>
      </c>
      <c r="D24" s="62"/>
      <c r="E24" s="62"/>
      <c r="F24" s="62"/>
      <c r="G24" s="62"/>
      <c r="H24" s="62"/>
      <c r="I24" s="62" t="s">
        <v>1223</v>
      </c>
      <c r="J24" s="62"/>
      <c r="K24" s="62"/>
      <c r="L24" s="62" t="s">
        <v>1224</v>
      </c>
      <c r="M24" s="62"/>
      <c r="N24" s="62"/>
      <c r="O24" s="62"/>
      <c r="P24" s="63" t="s">
        <v>40</v>
      </c>
      <c r="Q24" s="63" t="s">
        <v>60</v>
      </c>
      <c r="R24" s="63">
        <v>100</v>
      </c>
      <c r="S24" s="63">
        <v>100</v>
      </c>
      <c r="T24" s="63">
        <v>100</v>
      </c>
      <c r="U24" s="65">
        <f t="shared" si="0"/>
        <v>100</v>
      </c>
    </row>
    <row r="25" spans="1:21" ht="75" customHeight="1" thickBot="1">
      <c r="A25" s="56"/>
      <c r="B25" s="61" t="s">
        <v>42</v>
      </c>
      <c r="C25" s="62" t="s">
        <v>1225</v>
      </c>
      <c r="D25" s="62"/>
      <c r="E25" s="62"/>
      <c r="F25" s="62"/>
      <c r="G25" s="62"/>
      <c r="H25" s="62"/>
      <c r="I25" s="62" t="s">
        <v>1226</v>
      </c>
      <c r="J25" s="62"/>
      <c r="K25" s="62"/>
      <c r="L25" s="62" t="s">
        <v>1227</v>
      </c>
      <c r="M25" s="62"/>
      <c r="N25" s="62"/>
      <c r="O25" s="62"/>
      <c r="P25" s="63" t="s">
        <v>40</v>
      </c>
      <c r="Q25" s="63" t="s">
        <v>60</v>
      </c>
      <c r="R25" s="63">
        <v>100</v>
      </c>
      <c r="S25" s="63">
        <v>100</v>
      </c>
      <c r="T25" s="63">
        <v>100</v>
      </c>
      <c r="U25" s="65">
        <f t="shared" si="0"/>
        <v>100</v>
      </c>
    </row>
    <row r="26" spans="1:21" ht="75" customHeight="1" thickTop="1">
      <c r="A26" s="56"/>
      <c r="B26" s="57" t="s">
        <v>56</v>
      </c>
      <c r="C26" s="58" t="s">
        <v>1228</v>
      </c>
      <c r="D26" s="58"/>
      <c r="E26" s="58"/>
      <c r="F26" s="58"/>
      <c r="G26" s="58"/>
      <c r="H26" s="58"/>
      <c r="I26" s="58" t="s">
        <v>1229</v>
      </c>
      <c r="J26" s="58"/>
      <c r="K26" s="58"/>
      <c r="L26" s="58" t="s">
        <v>1230</v>
      </c>
      <c r="M26" s="58"/>
      <c r="N26" s="58"/>
      <c r="O26" s="58"/>
      <c r="P26" s="59" t="s">
        <v>40</v>
      </c>
      <c r="Q26" s="59" t="s">
        <v>60</v>
      </c>
      <c r="R26" s="59">
        <v>100</v>
      </c>
      <c r="S26" s="59">
        <v>100</v>
      </c>
      <c r="T26" s="59">
        <v>100</v>
      </c>
      <c r="U26" s="60">
        <f t="shared" si="0"/>
        <v>100</v>
      </c>
    </row>
    <row r="27" spans="1:21" ht="75" customHeight="1">
      <c r="A27" s="56"/>
      <c r="B27" s="61" t="s">
        <v>42</v>
      </c>
      <c r="C27" s="62" t="s">
        <v>1231</v>
      </c>
      <c r="D27" s="62"/>
      <c r="E27" s="62"/>
      <c r="F27" s="62"/>
      <c r="G27" s="62"/>
      <c r="H27" s="62"/>
      <c r="I27" s="62" t="s">
        <v>1232</v>
      </c>
      <c r="J27" s="62"/>
      <c r="K27" s="62"/>
      <c r="L27" s="62" t="s">
        <v>1233</v>
      </c>
      <c r="M27" s="62"/>
      <c r="N27" s="62"/>
      <c r="O27" s="62"/>
      <c r="P27" s="63" t="s">
        <v>40</v>
      </c>
      <c r="Q27" s="63" t="s">
        <v>60</v>
      </c>
      <c r="R27" s="63">
        <v>100</v>
      </c>
      <c r="S27" s="63">
        <v>100</v>
      </c>
      <c r="T27" s="63">
        <v>100</v>
      </c>
      <c r="U27" s="65">
        <f t="shared" si="0"/>
        <v>100</v>
      </c>
    </row>
    <row r="28" spans="1:21" ht="75" customHeight="1">
      <c r="A28" s="56"/>
      <c r="B28" s="61" t="s">
        <v>42</v>
      </c>
      <c r="C28" s="62" t="s">
        <v>1234</v>
      </c>
      <c r="D28" s="62"/>
      <c r="E28" s="62"/>
      <c r="F28" s="62"/>
      <c r="G28" s="62"/>
      <c r="H28" s="62"/>
      <c r="I28" s="62" t="s">
        <v>1235</v>
      </c>
      <c r="J28" s="62"/>
      <c r="K28" s="62"/>
      <c r="L28" s="62" t="s">
        <v>1236</v>
      </c>
      <c r="M28" s="62"/>
      <c r="N28" s="62"/>
      <c r="O28" s="62"/>
      <c r="P28" s="63" t="s">
        <v>40</v>
      </c>
      <c r="Q28" s="63" t="s">
        <v>60</v>
      </c>
      <c r="R28" s="63">
        <v>100</v>
      </c>
      <c r="S28" s="63">
        <v>100</v>
      </c>
      <c r="T28" s="63">
        <v>100</v>
      </c>
      <c r="U28" s="65">
        <f t="shared" si="0"/>
        <v>100</v>
      </c>
    </row>
    <row r="29" spans="1:21" ht="75" customHeight="1">
      <c r="A29" s="56"/>
      <c r="B29" s="61" t="s">
        <v>42</v>
      </c>
      <c r="C29" s="62" t="s">
        <v>1237</v>
      </c>
      <c r="D29" s="62"/>
      <c r="E29" s="62"/>
      <c r="F29" s="62"/>
      <c r="G29" s="62"/>
      <c r="H29" s="62"/>
      <c r="I29" s="62" t="s">
        <v>1238</v>
      </c>
      <c r="J29" s="62"/>
      <c r="K29" s="62"/>
      <c r="L29" s="62" t="s">
        <v>1239</v>
      </c>
      <c r="M29" s="62"/>
      <c r="N29" s="62"/>
      <c r="O29" s="62"/>
      <c r="P29" s="63" t="s">
        <v>40</v>
      </c>
      <c r="Q29" s="63" t="s">
        <v>60</v>
      </c>
      <c r="R29" s="63">
        <v>100</v>
      </c>
      <c r="S29" s="63">
        <v>100</v>
      </c>
      <c r="T29" s="63">
        <v>100</v>
      </c>
      <c r="U29" s="65">
        <f t="shared" si="0"/>
        <v>100</v>
      </c>
    </row>
    <row r="30" spans="1:21" ht="75" customHeight="1">
      <c r="A30" s="56"/>
      <c r="B30" s="61" t="s">
        <v>42</v>
      </c>
      <c r="C30" s="62" t="s">
        <v>1240</v>
      </c>
      <c r="D30" s="62"/>
      <c r="E30" s="62"/>
      <c r="F30" s="62"/>
      <c r="G30" s="62"/>
      <c r="H30" s="62"/>
      <c r="I30" s="62" t="s">
        <v>1241</v>
      </c>
      <c r="J30" s="62"/>
      <c r="K30" s="62"/>
      <c r="L30" s="62" t="s">
        <v>1242</v>
      </c>
      <c r="M30" s="62"/>
      <c r="N30" s="62"/>
      <c r="O30" s="62"/>
      <c r="P30" s="63" t="s">
        <v>40</v>
      </c>
      <c r="Q30" s="63" t="s">
        <v>60</v>
      </c>
      <c r="R30" s="63">
        <v>100</v>
      </c>
      <c r="S30" s="63">
        <v>100</v>
      </c>
      <c r="T30" s="63">
        <v>100</v>
      </c>
      <c r="U30" s="65">
        <f t="shared" si="0"/>
        <v>100</v>
      </c>
    </row>
    <row r="31" spans="1:21" ht="75" customHeight="1">
      <c r="A31" s="56"/>
      <c r="B31" s="61" t="s">
        <v>42</v>
      </c>
      <c r="C31" s="62" t="s">
        <v>1243</v>
      </c>
      <c r="D31" s="62"/>
      <c r="E31" s="62"/>
      <c r="F31" s="62"/>
      <c r="G31" s="62"/>
      <c r="H31" s="62"/>
      <c r="I31" s="62" t="s">
        <v>1244</v>
      </c>
      <c r="J31" s="62"/>
      <c r="K31" s="62"/>
      <c r="L31" s="62" t="s">
        <v>1245</v>
      </c>
      <c r="M31" s="62"/>
      <c r="N31" s="62"/>
      <c r="O31" s="62"/>
      <c r="P31" s="63" t="s">
        <v>40</v>
      </c>
      <c r="Q31" s="63" t="s">
        <v>60</v>
      </c>
      <c r="R31" s="63">
        <v>100</v>
      </c>
      <c r="S31" s="63">
        <v>100</v>
      </c>
      <c r="T31" s="63">
        <v>100</v>
      </c>
      <c r="U31" s="65">
        <f t="shared" si="0"/>
        <v>100</v>
      </c>
    </row>
    <row r="32" spans="1:21" ht="75" customHeight="1">
      <c r="A32" s="56"/>
      <c r="B32" s="61" t="s">
        <v>42</v>
      </c>
      <c r="C32" s="62" t="s">
        <v>1246</v>
      </c>
      <c r="D32" s="62"/>
      <c r="E32" s="62"/>
      <c r="F32" s="62"/>
      <c r="G32" s="62"/>
      <c r="H32" s="62"/>
      <c r="I32" s="62" t="s">
        <v>1247</v>
      </c>
      <c r="J32" s="62"/>
      <c r="K32" s="62"/>
      <c r="L32" s="62" t="s">
        <v>1248</v>
      </c>
      <c r="M32" s="62"/>
      <c r="N32" s="62"/>
      <c r="O32" s="62"/>
      <c r="P32" s="63" t="s">
        <v>40</v>
      </c>
      <c r="Q32" s="63" t="s">
        <v>60</v>
      </c>
      <c r="R32" s="63">
        <v>100</v>
      </c>
      <c r="S32" s="63">
        <v>100</v>
      </c>
      <c r="T32" s="63">
        <v>100.62</v>
      </c>
      <c r="U32" s="65">
        <f t="shared" si="0"/>
        <v>100.62</v>
      </c>
    </row>
    <row r="33" spans="1:22" ht="75" customHeight="1">
      <c r="A33" s="56"/>
      <c r="B33" s="61" t="s">
        <v>42</v>
      </c>
      <c r="C33" s="62" t="s">
        <v>1249</v>
      </c>
      <c r="D33" s="62"/>
      <c r="E33" s="62"/>
      <c r="F33" s="62"/>
      <c r="G33" s="62"/>
      <c r="H33" s="62"/>
      <c r="I33" s="62" t="s">
        <v>1250</v>
      </c>
      <c r="J33" s="62"/>
      <c r="K33" s="62"/>
      <c r="L33" s="62" t="s">
        <v>1251</v>
      </c>
      <c r="M33" s="62"/>
      <c r="N33" s="62"/>
      <c r="O33" s="62"/>
      <c r="P33" s="63" t="s">
        <v>40</v>
      </c>
      <c r="Q33" s="63" t="s">
        <v>60</v>
      </c>
      <c r="R33" s="63">
        <v>100</v>
      </c>
      <c r="S33" s="63">
        <v>100</v>
      </c>
      <c r="T33" s="63">
        <v>100</v>
      </c>
      <c r="U33" s="65">
        <f t="shared" si="0"/>
        <v>100</v>
      </c>
    </row>
    <row r="34" spans="1:22" ht="75" customHeight="1">
      <c r="A34" s="56"/>
      <c r="B34" s="61" t="s">
        <v>42</v>
      </c>
      <c r="C34" s="62" t="s">
        <v>1252</v>
      </c>
      <c r="D34" s="62"/>
      <c r="E34" s="62"/>
      <c r="F34" s="62"/>
      <c r="G34" s="62"/>
      <c r="H34" s="62"/>
      <c r="I34" s="62" t="s">
        <v>1253</v>
      </c>
      <c r="J34" s="62"/>
      <c r="K34" s="62"/>
      <c r="L34" s="62" t="s">
        <v>1254</v>
      </c>
      <c r="M34" s="62"/>
      <c r="N34" s="62"/>
      <c r="O34" s="62"/>
      <c r="P34" s="63" t="s">
        <v>40</v>
      </c>
      <c r="Q34" s="63" t="s">
        <v>60</v>
      </c>
      <c r="R34" s="63">
        <v>100</v>
      </c>
      <c r="S34" s="63">
        <v>100</v>
      </c>
      <c r="T34" s="63">
        <v>100</v>
      </c>
      <c r="U34" s="65">
        <f t="shared" si="0"/>
        <v>100</v>
      </c>
    </row>
    <row r="35" spans="1:22" ht="75" customHeight="1">
      <c r="A35" s="56"/>
      <c r="B35" s="61" t="s">
        <v>42</v>
      </c>
      <c r="C35" s="62" t="s">
        <v>1255</v>
      </c>
      <c r="D35" s="62"/>
      <c r="E35" s="62"/>
      <c r="F35" s="62"/>
      <c r="G35" s="62"/>
      <c r="H35" s="62"/>
      <c r="I35" s="62" t="s">
        <v>1256</v>
      </c>
      <c r="J35" s="62"/>
      <c r="K35" s="62"/>
      <c r="L35" s="62" t="s">
        <v>1257</v>
      </c>
      <c r="M35" s="62"/>
      <c r="N35" s="62"/>
      <c r="O35" s="62"/>
      <c r="P35" s="63" t="s">
        <v>40</v>
      </c>
      <c r="Q35" s="63" t="s">
        <v>60</v>
      </c>
      <c r="R35" s="63">
        <v>100</v>
      </c>
      <c r="S35" s="63">
        <v>100</v>
      </c>
      <c r="T35" s="63">
        <v>100</v>
      </c>
      <c r="U35" s="65">
        <f t="shared" si="0"/>
        <v>100</v>
      </c>
    </row>
    <row r="36" spans="1:22" ht="75" customHeight="1">
      <c r="A36" s="56"/>
      <c r="B36" s="61" t="s">
        <v>42</v>
      </c>
      <c r="C36" s="62" t="s">
        <v>1258</v>
      </c>
      <c r="D36" s="62"/>
      <c r="E36" s="62"/>
      <c r="F36" s="62"/>
      <c r="G36" s="62"/>
      <c r="H36" s="62"/>
      <c r="I36" s="62" t="s">
        <v>1259</v>
      </c>
      <c r="J36" s="62"/>
      <c r="K36" s="62"/>
      <c r="L36" s="62" t="s">
        <v>1260</v>
      </c>
      <c r="M36" s="62"/>
      <c r="N36" s="62"/>
      <c r="O36" s="62"/>
      <c r="P36" s="63" t="s">
        <v>40</v>
      </c>
      <c r="Q36" s="63" t="s">
        <v>60</v>
      </c>
      <c r="R36" s="63">
        <v>100</v>
      </c>
      <c r="S36" s="63">
        <v>100</v>
      </c>
      <c r="T36" s="63">
        <v>100</v>
      </c>
      <c r="U36" s="65">
        <f t="shared" si="0"/>
        <v>100</v>
      </c>
    </row>
    <row r="37" spans="1:22" ht="75" customHeight="1">
      <c r="A37" s="56"/>
      <c r="B37" s="61" t="s">
        <v>42</v>
      </c>
      <c r="C37" s="62" t="s">
        <v>1261</v>
      </c>
      <c r="D37" s="62"/>
      <c r="E37" s="62"/>
      <c r="F37" s="62"/>
      <c r="G37" s="62"/>
      <c r="H37" s="62"/>
      <c r="I37" s="62" t="s">
        <v>1262</v>
      </c>
      <c r="J37" s="62"/>
      <c r="K37" s="62"/>
      <c r="L37" s="62" t="s">
        <v>1224</v>
      </c>
      <c r="M37" s="62"/>
      <c r="N37" s="62"/>
      <c r="O37" s="62"/>
      <c r="P37" s="63" t="s">
        <v>40</v>
      </c>
      <c r="Q37" s="63" t="s">
        <v>60</v>
      </c>
      <c r="R37" s="63">
        <v>100</v>
      </c>
      <c r="S37" s="63">
        <v>100</v>
      </c>
      <c r="T37" s="63">
        <v>100</v>
      </c>
      <c r="U37" s="65">
        <f t="shared" si="0"/>
        <v>100</v>
      </c>
    </row>
    <row r="38" spans="1:22" ht="75" customHeight="1" thickBot="1">
      <c r="A38" s="56"/>
      <c r="B38" s="61" t="s">
        <v>42</v>
      </c>
      <c r="C38" s="62" t="s">
        <v>1263</v>
      </c>
      <c r="D38" s="62"/>
      <c r="E38" s="62"/>
      <c r="F38" s="62"/>
      <c r="G38" s="62"/>
      <c r="H38" s="62"/>
      <c r="I38" s="62" t="s">
        <v>1264</v>
      </c>
      <c r="J38" s="62"/>
      <c r="K38" s="62"/>
      <c r="L38" s="62" t="s">
        <v>1265</v>
      </c>
      <c r="M38" s="62"/>
      <c r="N38" s="62"/>
      <c r="O38" s="62"/>
      <c r="P38" s="63" t="s">
        <v>40</v>
      </c>
      <c r="Q38" s="63" t="s">
        <v>60</v>
      </c>
      <c r="R38" s="63">
        <v>100</v>
      </c>
      <c r="S38" s="63">
        <v>100</v>
      </c>
      <c r="T38" s="63">
        <v>100</v>
      </c>
      <c r="U38" s="65">
        <f t="shared" si="0"/>
        <v>100</v>
      </c>
    </row>
    <row r="39" spans="1:22" ht="22.5" customHeight="1" thickTop="1" thickBot="1">
      <c r="B39" s="9" t="s">
        <v>61</v>
      </c>
      <c r="C39" s="10"/>
      <c r="D39" s="10"/>
      <c r="E39" s="10"/>
      <c r="F39" s="10"/>
      <c r="G39" s="10"/>
      <c r="H39" s="11"/>
      <c r="I39" s="11"/>
      <c r="J39" s="11"/>
      <c r="K39" s="11"/>
      <c r="L39" s="11"/>
      <c r="M39" s="11"/>
      <c r="N39" s="11"/>
      <c r="O39" s="11"/>
      <c r="P39" s="11"/>
      <c r="Q39" s="11"/>
      <c r="R39" s="11"/>
      <c r="S39" s="11"/>
      <c r="T39" s="11"/>
      <c r="U39" s="12"/>
      <c r="V39" s="66"/>
    </row>
    <row r="40" spans="1:22" ht="26.25" customHeight="1" thickTop="1">
      <c r="B40" s="67"/>
      <c r="C40" s="68"/>
      <c r="D40" s="68"/>
      <c r="E40" s="68"/>
      <c r="F40" s="68"/>
      <c r="G40" s="68"/>
      <c r="H40" s="69"/>
      <c r="I40" s="69"/>
      <c r="J40" s="69"/>
      <c r="K40" s="69"/>
      <c r="L40" s="69"/>
      <c r="M40" s="69"/>
      <c r="N40" s="69"/>
      <c r="O40" s="69"/>
      <c r="P40" s="70"/>
      <c r="Q40" s="71"/>
      <c r="R40" s="72" t="s">
        <v>62</v>
      </c>
      <c r="S40" s="40" t="s">
        <v>63</v>
      </c>
      <c r="T40" s="72" t="s">
        <v>64</v>
      </c>
      <c r="U40" s="40" t="s">
        <v>65</v>
      </c>
    </row>
    <row r="41" spans="1:22" ht="26.25" customHeight="1" thickBot="1">
      <c r="B41" s="73"/>
      <c r="C41" s="74"/>
      <c r="D41" s="74"/>
      <c r="E41" s="74"/>
      <c r="F41" s="74"/>
      <c r="G41" s="74"/>
      <c r="H41" s="75"/>
      <c r="I41" s="75"/>
      <c r="J41" s="75"/>
      <c r="K41" s="75"/>
      <c r="L41" s="75"/>
      <c r="M41" s="75"/>
      <c r="N41" s="75"/>
      <c r="O41" s="75"/>
      <c r="P41" s="76"/>
      <c r="Q41" s="77"/>
      <c r="R41" s="78" t="s">
        <v>66</v>
      </c>
      <c r="S41" s="77" t="s">
        <v>66</v>
      </c>
      <c r="T41" s="77" t="s">
        <v>66</v>
      </c>
      <c r="U41" s="77" t="s">
        <v>67</v>
      </c>
    </row>
    <row r="42" spans="1:22" ht="13.5" customHeight="1" thickBot="1">
      <c r="B42" s="79" t="s">
        <v>68</v>
      </c>
      <c r="C42" s="80"/>
      <c r="D42" s="80"/>
      <c r="E42" s="81"/>
      <c r="F42" s="81"/>
      <c r="G42" s="81"/>
      <c r="H42" s="82"/>
      <c r="I42" s="82"/>
      <c r="J42" s="82"/>
      <c r="K42" s="82"/>
      <c r="L42" s="82"/>
      <c r="M42" s="82"/>
      <c r="N42" s="82"/>
      <c r="O42" s="82"/>
      <c r="P42" s="83"/>
      <c r="Q42" s="83"/>
      <c r="R42" s="84">
        <f>194.09388</f>
        <v>194.09388000000001</v>
      </c>
      <c r="S42" s="84">
        <f>191.09388</f>
        <v>191.09388000000001</v>
      </c>
      <c r="T42" s="84">
        <f>197.797639</f>
        <v>197.797639</v>
      </c>
      <c r="U42" s="85">
        <f>+IF(ISERR(T42/S42*100),"N/A",T42/S42*100)</f>
        <v>103.50809717192408</v>
      </c>
    </row>
    <row r="43" spans="1:22" ht="13.5" customHeight="1" thickBot="1">
      <c r="B43" s="86" t="s">
        <v>69</v>
      </c>
      <c r="C43" s="87"/>
      <c r="D43" s="87"/>
      <c r="E43" s="88"/>
      <c r="F43" s="88"/>
      <c r="G43" s="88"/>
      <c r="H43" s="89"/>
      <c r="I43" s="89"/>
      <c r="J43" s="89"/>
      <c r="K43" s="89"/>
      <c r="L43" s="89"/>
      <c r="M43" s="89"/>
      <c r="N43" s="89"/>
      <c r="O43" s="89"/>
      <c r="P43" s="90"/>
      <c r="Q43" s="90"/>
      <c r="R43" s="84">
        <f>203.19388</f>
        <v>203.19388000000001</v>
      </c>
      <c r="S43" s="84">
        <f>200.19388</f>
        <v>200.19388000000001</v>
      </c>
      <c r="T43" s="84">
        <f>197.797639</f>
        <v>197.797639</v>
      </c>
      <c r="U43" s="85">
        <f>+IF(ISERR(T43/S43*100),"N/A",T43/S43*100)</f>
        <v>98.803039833185707</v>
      </c>
    </row>
    <row r="44" spans="1:22" ht="14.85" customHeight="1" thickTop="1" thickBot="1">
      <c r="B44" s="9" t="s">
        <v>70</v>
      </c>
      <c r="C44" s="10"/>
      <c r="D44" s="10"/>
      <c r="E44" s="10"/>
      <c r="F44" s="10"/>
      <c r="G44" s="10"/>
      <c r="H44" s="11"/>
      <c r="I44" s="11"/>
      <c r="J44" s="11"/>
      <c r="K44" s="11"/>
      <c r="L44" s="11"/>
      <c r="M44" s="11"/>
      <c r="N44" s="11"/>
      <c r="O44" s="11"/>
      <c r="P44" s="11"/>
      <c r="Q44" s="11"/>
      <c r="R44" s="11"/>
      <c r="S44" s="11"/>
      <c r="T44" s="11"/>
      <c r="U44" s="12"/>
    </row>
    <row r="45" spans="1:22" ht="44.25" customHeight="1" thickTop="1">
      <c r="B45" s="91" t="s">
        <v>71</v>
      </c>
      <c r="C45" s="93"/>
      <c r="D45" s="93"/>
      <c r="E45" s="93"/>
      <c r="F45" s="93"/>
      <c r="G45" s="93"/>
      <c r="H45" s="93"/>
      <c r="I45" s="93"/>
      <c r="J45" s="93"/>
      <c r="K45" s="93"/>
      <c r="L45" s="93"/>
      <c r="M45" s="93"/>
      <c r="N45" s="93"/>
      <c r="O45" s="93"/>
      <c r="P45" s="93"/>
      <c r="Q45" s="93"/>
      <c r="R45" s="93"/>
      <c r="S45" s="93"/>
      <c r="T45" s="93"/>
      <c r="U45" s="92"/>
    </row>
    <row r="46" spans="1:22" ht="50.1" customHeight="1">
      <c r="B46" s="94" t="s">
        <v>1266</v>
      </c>
      <c r="C46" s="96"/>
      <c r="D46" s="96"/>
      <c r="E46" s="96"/>
      <c r="F46" s="96"/>
      <c r="G46" s="96"/>
      <c r="H46" s="96"/>
      <c r="I46" s="96"/>
      <c r="J46" s="96"/>
      <c r="K46" s="96"/>
      <c r="L46" s="96"/>
      <c r="M46" s="96"/>
      <c r="N46" s="96"/>
      <c r="O46" s="96"/>
      <c r="P46" s="96"/>
      <c r="Q46" s="96"/>
      <c r="R46" s="96"/>
      <c r="S46" s="96"/>
      <c r="T46" s="96"/>
      <c r="U46" s="95"/>
    </row>
    <row r="47" spans="1:22" ht="34.5" customHeight="1">
      <c r="B47" s="94" t="s">
        <v>1267</v>
      </c>
      <c r="C47" s="96"/>
      <c r="D47" s="96"/>
      <c r="E47" s="96"/>
      <c r="F47" s="96"/>
      <c r="G47" s="96"/>
      <c r="H47" s="96"/>
      <c r="I47" s="96"/>
      <c r="J47" s="96"/>
      <c r="K47" s="96"/>
      <c r="L47" s="96"/>
      <c r="M47" s="96"/>
      <c r="N47" s="96"/>
      <c r="O47" s="96"/>
      <c r="P47" s="96"/>
      <c r="Q47" s="96"/>
      <c r="R47" s="96"/>
      <c r="S47" s="96"/>
      <c r="T47" s="96"/>
      <c r="U47" s="95"/>
    </row>
    <row r="48" spans="1:22" ht="19.5" customHeight="1">
      <c r="B48" s="94" t="s">
        <v>1268</v>
      </c>
      <c r="C48" s="96"/>
      <c r="D48" s="96"/>
      <c r="E48" s="96"/>
      <c r="F48" s="96"/>
      <c r="G48" s="96"/>
      <c r="H48" s="96"/>
      <c r="I48" s="96"/>
      <c r="J48" s="96"/>
      <c r="K48" s="96"/>
      <c r="L48" s="96"/>
      <c r="M48" s="96"/>
      <c r="N48" s="96"/>
      <c r="O48" s="96"/>
      <c r="P48" s="96"/>
      <c r="Q48" s="96"/>
      <c r="R48" s="96"/>
      <c r="S48" s="96"/>
      <c r="T48" s="96"/>
      <c r="U48" s="95"/>
    </row>
    <row r="49" spans="2:21" ht="33.75" customHeight="1">
      <c r="B49" s="94" t="s">
        <v>1269</v>
      </c>
      <c r="C49" s="96"/>
      <c r="D49" s="96"/>
      <c r="E49" s="96"/>
      <c r="F49" s="96"/>
      <c r="G49" s="96"/>
      <c r="H49" s="96"/>
      <c r="I49" s="96"/>
      <c r="J49" s="96"/>
      <c r="K49" s="96"/>
      <c r="L49" s="96"/>
      <c r="M49" s="96"/>
      <c r="N49" s="96"/>
      <c r="O49" s="96"/>
      <c r="P49" s="96"/>
      <c r="Q49" s="96"/>
      <c r="R49" s="96"/>
      <c r="S49" s="96"/>
      <c r="T49" s="96"/>
      <c r="U49" s="95"/>
    </row>
    <row r="50" spans="2:21" ht="20.45" customHeight="1">
      <c r="B50" s="94" t="s">
        <v>1270</v>
      </c>
      <c r="C50" s="96"/>
      <c r="D50" s="96"/>
      <c r="E50" s="96"/>
      <c r="F50" s="96"/>
      <c r="G50" s="96"/>
      <c r="H50" s="96"/>
      <c r="I50" s="96"/>
      <c r="J50" s="96"/>
      <c r="K50" s="96"/>
      <c r="L50" s="96"/>
      <c r="M50" s="96"/>
      <c r="N50" s="96"/>
      <c r="O50" s="96"/>
      <c r="P50" s="96"/>
      <c r="Q50" s="96"/>
      <c r="R50" s="96"/>
      <c r="S50" s="96"/>
      <c r="T50" s="96"/>
      <c r="U50" s="95"/>
    </row>
    <row r="51" spans="2:21" ht="98.85" customHeight="1">
      <c r="B51" s="94" t="s">
        <v>1271</v>
      </c>
      <c r="C51" s="96"/>
      <c r="D51" s="96"/>
      <c r="E51" s="96"/>
      <c r="F51" s="96"/>
      <c r="G51" s="96"/>
      <c r="H51" s="96"/>
      <c r="I51" s="96"/>
      <c r="J51" s="96"/>
      <c r="K51" s="96"/>
      <c r="L51" s="96"/>
      <c r="M51" s="96"/>
      <c r="N51" s="96"/>
      <c r="O51" s="96"/>
      <c r="P51" s="96"/>
      <c r="Q51" s="96"/>
      <c r="R51" s="96"/>
      <c r="S51" s="96"/>
      <c r="T51" s="96"/>
      <c r="U51" s="95"/>
    </row>
    <row r="52" spans="2:21" ht="34.5" customHeight="1">
      <c r="B52" s="94" t="s">
        <v>1272</v>
      </c>
      <c r="C52" s="96"/>
      <c r="D52" s="96"/>
      <c r="E52" s="96"/>
      <c r="F52" s="96"/>
      <c r="G52" s="96"/>
      <c r="H52" s="96"/>
      <c r="I52" s="96"/>
      <c r="J52" s="96"/>
      <c r="K52" s="96"/>
      <c r="L52" s="96"/>
      <c r="M52" s="96"/>
      <c r="N52" s="96"/>
      <c r="O52" s="96"/>
      <c r="P52" s="96"/>
      <c r="Q52" s="96"/>
      <c r="R52" s="96"/>
      <c r="S52" s="96"/>
      <c r="T52" s="96"/>
      <c r="U52" s="95"/>
    </row>
    <row r="53" spans="2:21" ht="34.5" customHeight="1">
      <c r="B53" s="94" t="s">
        <v>1273</v>
      </c>
      <c r="C53" s="96"/>
      <c r="D53" s="96"/>
      <c r="E53" s="96"/>
      <c r="F53" s="96"/>
      <c r="G53" s="96"/>
      <c r="H53" s="96"/>
      <c r="I53" s="96"/>
      <c r="J53" s="96"/>
      <c r="K53" s="96"/>
      <c r="L53" s="96"/>
      <c r="M53" s="96"/>
      <c r="N53" s="96"/>
      <c r="O53" s="96"/>
      <c r="P53" s="96"/>
      <c r="Q53" s="96"/>
      <c r="R53" s="96"/>
      <c r="S53" s="96"/>
      <c r="T53" s="96"/>
      <c r="U53" s="95"/>
    </row>
    <row r="54" spans="2:21" ht="34.5" customHeight="1">
      <c r="B54" s="94" t="s">
        <v>1274</v>
      </c>
      <c r="C54" s="96"/>
      <c r="D54" s="96"/>
      <c r="E54" s="96"/>
      <c r="F54" s="96"/>
      <c r="G54" s="96"/>
      <c r="H54" s="96"/>
      <c r="I54" s="96"/>
      <c r="J54" s="96"/>
      <c r="K54" s="96"/>
      <c r="L54" s="96"/>
      <c r="M54" s="96"/>
      <c r="N54" s="96"/>
      <c r="O54" s="96"/>
      <c r="P54" s="96"/>
      <c r="Q54" s="96"/>
      <c r="R54" s="96"/>
      <c r="S54" s="96"/>
      <c r="T54" s="96"/>
      <c r="U54" s="95"/>
    </row>
    <row r="55" spans="2:21" ht="18.600000000000001" customHeight="1">
      <c r="B55" s="94" t="s">
        <v>1275</v>
      </c>
      <c r="C55" s="96"/>
      <c r="D55" s="96"/>
      <c r="E55" s="96"/>
      <c r="F55" s="96"/>
      <c r="G55" s="96"/>
      <c r="H55" s="96"/>
      <c r="I55" s="96"/>
      <c r="J55" s="96"/>
      <c r="K55" s="96"/>
      <c r="L55" s="96"/>
      <c r="M55" s="96"/>
      <c r="N55" s="96"/>
      <c r="O55" s="96"/>
      <c r="P55" s="96"/>
      <c r="Q55" s="96"/>
      <c r="R55" s="96"/>
      <c r="S55" s="96"/>
      <c r="T55" s="96"/>
      <c r="U55" s="95"/>
    </row>
    <row r="56" spans="2:21" ht="46.5" customHeight="1">
      <c r="B56" s="94" t="s">
        <v>1276</v>
      </c>
      <c r="C56" s="96"/>
      <c r="D56" s="96"/>
      <c r="E56" s="96"/>
      <c r="F56" s="96"/>
      <c r="G56" s="96"/>
      <c r="H56" s="96"/>
      <c r="I56" s="96"/>
      <c r="J56" s="96"/>
      <c r="K56" s="96"/>
      <c r="L56" s="96"/>
      <c r="M56" s="96"/>
      <c r="N56" s="96"/>
      <c r="O56" s="96"/>
      <c r="P56" s="96"/>
      <c r="Q56" s="96"/>
      <c r="R56" s="96"/>
      <c r="S56" s="96"/>
      <c r="T56" s="96"/>
      <c r="U56" s="95"/>
    </row>
    <row r="57" spans="2:21" ht="34.5" customHeight="1">
      <c r="B57" s="94" t="s">
        <v>1277</v>
      </c>
      <c r="C57" s="96"/>
      <c r="D57" s="96"/>
      <c r="E57" s="96"/>
      <c r="F57" s="96"/>
      <c r="G57" s="96"/>
      <c r="H57" s="96"/>
      <c r="I57" s="96"/>
      <c r="J57" s="96"/>
      <c r="K57" s="96"/>
      <c r="L57" s="96"/>
      <c r="M57" s="96"/>
      <c r="N57" s="96"/>
      <c r="O57" s="96"/>
      <c r="P57" s="96"/>
      <c r="Q57" s="96"/>
      <c r="R57" s="96"/>
      <c r="S57" s="96"/>
      <c r="T57" s="96"/>
      <c r="U57" s="95"/>
    </row>
    <row r="58" spans="2:21" ht="17.25" customHeight="1">
      <c r="B58" s="94" t="s">
        <v>1278</v>
      </c>
      <c r="C58" s="96"/>
      <c r="D58" s="96"/>
      <c r="E58" s="96"/>
      <c r="F58" s="96"/>
      <c r="G58" s="96"/>
      <c r="H58" s="96"/>
      <c r="I58" s="96"/>
      <c r="J58" s="96"/>
      <c r="K58" s="96"/>
      <c r="L58" s="96"/>
      <c r="M58" s="96"/>
      <c r="N58" s="96"/>
      <c r="O58" s="96"/>
      <c r="P58" s="96"/>
      <c r="Q58" s="96"/>
      <c r="R58" s="96"/>
      <c r="S58" s="96"/>
      <c r="T58" s="96"/>
      <c r="U58" s="95"/>
    </row>
    <row r="59" spans="2:21" ht="16.7" customHeight="1">
      <c r="B59" s="94" t="s">
        <v>1279</v>
      </c>
      <c r="C59" s="96"/>
      <c r="D59" s="96"/>
      <c r="E59" s="96"/>
      <c r="F59" s="96"/>
      <c r="G59" s="96"/>
      <c r="H59" s="96"/>
      <c r="I59" s="96"/>
      <c r="J59" s="96"/>
      <c r="K59" s="96"/>
      <c r="L59" s="96"/>
      <c r="M59" s="96"/>
      <c r="N59" s="96"/>
      <c r="O59" s="96"/>
      <c r="P59" s="96"/>
      <c r="Q59" s="96"/>
      <c r="R59" s="96"/>
      <c r="S59" s="96"/>
      <c r="T59" s="96"/>
      <c r="U59" s="95"/>
    </row>
    <row r="60" spans="2:21" ht="34.5" customHeight="1">
      <c r="B60" s="94" t="s">
        <v>1280</v>
      </c>
      <c r="C60" s="96"/>
      <c r="D60" s="96"/>
      <c r="E60" s="96"/>
      <c r="F60" s="96"/>
      <c r="G60" s="96"/>
      <c r="H60" s="96"/>
      <c r="I60" s="96"/>
      <c r="J60" s="96"/>
      <c r="K60" s="96"/>
      <c r="L60" s="96"/>
      <c r="M60" s="96"/>
      <c r="N60" s="96"/>
      <c r="O60" s="96"/>
      <c r="P60" s="96"/>
      <c r="Q60" s="96"/>
      <c r="R60" s="96"/>
      <c r="S60" s="96"/>
      <c r="T60" s="96"/>
      <c r="U60" s="95"/>
    </row>
    <row r="61" spans="2:21" ht="34.5" customHeight="1">
      <c r="B61" s="94" t="s">
        <v>1281</v>
      </c>
      <c r="C61" s="96"/>
      <c r="D61" s="96"/>
      <c r="E61" s="96"/>
      <c r="F61" s="96"/>
      <c r="G61" s="96"/>
      <c r="H61" s="96"/>
      <c r="I61" s="96"/>
      <c r="J61" s="96"/>
      <c r="K61" s="96"/>
      <c r="L61" s="96"/>
      <c r="M61" s="96"/>
      <c r="N61" s="96"/>
      <c r="O61" s="96"/>
      <c r="P61" s="96"/>
      <c r="Q61" s="96"/>
      <c r="R61" s="96"/>
      <c r="S61" s="96"/>
      <c r="T61" s="96"/>
      <c r="U61" s="95"/>
    </row>
    <row r="62" spans="2:21" ht="34.5" customHeight="1">
      <c r="B62" s="94" t="s">
        <v>1282</v>
      </c>
      <c r="C62" s="96"/>
      <c r="D62" s="96"/>
      <c r="E62" s="96"/>
      <c r="F62" s="96"/>
      <c r="G62" s="96"/>
      <c r="H62" s="96"/>
      <c r="I62" s="96"/>
      <c r="J62" s="96"/>
      <c r="K62" s="96"/>
      <c r="L62" s="96"/>
      <c r="M62" s="96"/>
      <c r="N62" s="96"/>
      <c r="O62" s="96"/>
      <c r="P62" s="96"/>
      <c r="Q62" s="96"/>
      <c r="R62" s="96"/>
      <c r="S62" s="96"/>
      <c r="T62" s="96"/>
      <c r="U62" s="95"/>
    </row>
    <row r="63" spans="2:21" ht="34.5" customHeight="1">
      <c r="B63" s="94" t="s">
        <v>1283</v>
      </c>
      <c r="C63" s="96"/>
      <c r="D63" s="96"/>
      <c r="E63" s="96"/>
      <c r="F63" s="96"/>
      <c r="G63" s="96"/>
      <c r="H63" s="96"/>
      <c r="I63" s="96"/>
      <c r="J63" s="96"/>
      <c r="K63" s="96"/>
      <c r="L63" s="96"/>
      <c r="M63" s="96"/>
      <c r="N63" s="96"/>
      <c r="O63" s="96"/>
      <c r="P63" s="96"/>
      <c r="Q63" s="96"/>
      <c r="R63" s="96"/>
      <c r="S63" s="96"/>
      <c r="T63" s="96"/>
      <c r="U63" s="95"/>
    </row>
    <row r="64" spans="2:21" ht="34.5" customHeight="1">
      <c r="B64" s="94" t="s">
        <v>1284</v>
      </c>
      <c r="C64" s="96"/>
      <c r="D64" s="96"/>
      <c r="E64" s="96"/>
      <c r="F64" s="96"/>
      <c r="G64" s="96"/>
      <c r="H64" s="96"/>
      <c r="I64" s="96"/>
      <c r="J64" s="96"/>
      <c r="K64" s="96"/>
      <c r="L64" s="96"/>
      <c r="M64" s="96"/>
      <c r="N64" s="96"/>
      <c r="O64" s="96"/>
      <c r="P64" s="96"/>
      <c r="Q64" s="96"/>
      <c r="R64" s="96"/>
      <c r="S64" s="96"/>
      <c r="T64" s="96"/>
      <c r="U64" s="95"/>
    </row>
    <row r="65" spans="2:21" ht="34.5" customHeight="1">
      <c r="B65" s="94" t="s">
        <v>1285</v>
      </c>
      <c r="C65" s="96"/>
      <c r="D65" s="96"/>
      <c r="E65" s="96"/>
      <c r="F65" s="96"/>
      <c r="G65" s="96"/>
      <c r="H65" s="96"/>
      <c r="I65" s="96"/>
      <c r="J65" s="96"/>
      <c r="K65" s="96"/>
      <c r="L65" s="96"/>
      <c r="M65" s="96"/>
      <c r="N65" s="96"/>
      <c r="O65" s="96"/>
      <c r="P65" s="96"/>
      <c r="Q65" s="96"/>
      <c r="R65" s="96"/>
      <c r="S65" s="96"/>
      <c r="T65" s="96"/>
      <c r="U65" s="95"/>
    </row>
    <row r="66" spans="2:21" ht="34.5" customHeight="1">
      <c r="B66" s="94" t="s">
        <v>1286</v>
      </c>
      <c r="C66" s="96"/>
      <c r="D66" s="96"/>
      <c r="E66" s="96"/>
      <c r="F66" s="96"/>
      <c r="G66" s="96"/>
      <c r="H66" s="96"/>
      <c r="I66" s="96"/>
      <c r="J66" s="96"/>
      <c r="K66" s="96"/>
      <c r="L66" s="96"/>
      <c r="M66" s="96"/>
      <c r="N66" s="96"/>
      <c r="O66" s="96"/>
      <c r="P66" s="96"/>
      <c r="Q66" s="96"/>
      <c r="R66" s="96"/>
      <c r="S66" s="96"/>
      <c r="T66" s="96"/>
      <c r="U66" s="95"/>
    </row>
    <row r="67" spans="2:21" ht="60.95" customHeight="1">
      <c r="B67" s="94" t="s">
        <v>1287</v>
      </c>
      <c r="C67" s="96"/>
      <c r="D67" s="96"/>
      <c r="E67" s="96"/>
      <c r="F67" s="96"/>
      <c r="G67" s="96"/>
      <c r="H67" s="96"/>
      <c r="I67" s="96"/>
      <c r="J67" s="96"/>
      <c r="K67" s="96"/>
      <c r="L67" s="96"/>
      <c r="M67" s="96"/>
      <c r="N67" s="96"/>
      <c r="O67" s="96"/>
      <c r="P67" s="96"/>
      <c r="Q67" s="96"/>
      <c r="R67" s="96"/>
      <c r="S67" s="96"/>
      <c r="T67" s="96"/>
      <c r="U67" s="95"/>
    </row>
    <row r="68" spans="2:21" ht="22.7" customHeight="1">
      <c r="B68" s="94" t="s">
        <v>1288</v>
      </c>
      <c r="C68" s="96"/>
      <c r="D68" s="96"/>
      <c r="E68" s="96"/>
      <c r="F68" s="96"/>
      <c r="G68" s="96"/>
      <c r="H68" s="96"/>
      <c r="I68" s="96"/>
      <c r="J68" s="96"/>
      <c r="K68" s="96"/>
      <c r="L68" s="96"/>
      <c r="M68" s="96"/>
      <c r="N68" s="96"/>
      <c r="O68" s="96"/>
      <c r="P68" s="96"/>
      <c r="Q68" s="96"/>
      <c r="R68" s="96"/>
      <c r="S68" s="96"/>
      <c r="T68" s="96"/>
      <c r="U68" s="95"/>
    </row>
    <row r="69" spans="2:21" ht="34.5" customHeight="1">
      <c r="B69" s="94" t="s">
        <v>1289</v>
      </c>
      <c r="C69" s="96"/>
      <c r="D69" s="96"/>
      <c r="E69" s="96"/>
      <c r="F69" s="96"/>
      <c r="G69" s="96"/>
      <c r="H69" s="96"/>
      <c r="I69" s="96"/>
      <c r="J69" s="96"/>
      <c r="K69" s="96"/>
      <c r="L69" s="96"/>
      <c r="M69" s="96"/>
      <c r="N69" s="96"/>
      <c r="O69" s="96"/>
      <c r="P69" s="96"/>
      <c r="Q69" s="96"/>
      <c r="R69" s="96"/>
      <c r="S69" s="96"/>
      <c r="T69" s="96"/>
      <c r="U69" s="95"/>
    </row>
    <row r="70" spans="2:21" ht="34.5" customHeight="1">
      <c r="B70" s="94" t="s">
        <v>1290</v>
      </c>
      <c r="C70" s="96"/>
      <c r="D70" s="96"/>
      <c r="E70" s="96"/>
      <c r="F70" s="96"/>
      <c r="G70" s="96"/>
      <c r="H70" s="96"/>
      <c r="I70" s="96"/>
      <c r="J70" s="96"/>
      <c r="K70" s="96"/>
      <c r="L70" s="96"/>
      <c r="M70" s="96"/>
      <c r="N70" s="96"/>
      <c r="O70" s="96"/>
      <c r="P70" s="96"/>
      <c r="Q70" s="96"/>
      <c r="R70" s="96"/>
      <c r="S70" s="96"/>
      <c r="T70" s="96"/>
      <c r="U70" s="95"/>
    </row>
    <row r="71" spans="2:21" ht="16.5" customHeight="1">
      <c r="B71" s="94" t="s">
        <v>1291</v>
      </c>
      <c r="C71" s="96"/>
      <c r="D71" s="96"/>
      <c r="E71" s="96"/>
      <c r="F71" s="96"/>
      <c r="G71" s="96"/>
      <c r="H71" s="96"/>
      <c r="I71" s="96"/>
      <c r="J71" s="96"/>
      <c r="K71" s="96"/>
      <c r="L71" s="96"/>
      <c r="M71" s="96"/>
      <c r="N71" s="96"/>
      <c r="O71" s="96"/>
      <c r="P71" s="96"/>
      <c r="Q71" s="96"/>
      <c r="R71" s="96"/>
      <c r="S71" s="96"/>
      <c r="T71" s="96"/>
      <c r="U71" s="95"/>
    </row>
    <row r="72" spans="2:21" ht="17.100000000000001" customHeight="1">
      <c r="B72" s="94" t="s">
        <v>1292</v>
      </c>
      <c r="C72" s="96"/>
      <c r="D72" s="96"/>
      <c r="E72" s="96"/>
      <c r="F72" s="96"/>
      <c r="G72" s="96"/>
      <c r="H72" s="96"/>
      <c r="I72" s="96"/>
      <c r="J72" s="96"/>
      <c r="K72" s="96"/>
      <c r="L72" s="96"/>
      <c r="M72" s="96"/>
      <c r="N72" s="96"/>
      <c r="O72" s="96"/>
      <c r="P72" s="96"/>
      <c r="Q72" s="96"/>
      <c r="R72" s="96"/>
      <c r="S72" s="96"/>
      <c r="T72" s="96"/>
      <c r="U72" s="95"/>
    </row>
    <row r="73" spans="2:21" ht="34.5" customHeight="1" thickBot="1">
      <c r="B73" s="97" t="s">
        <v>1293</v>
      </c>
      <c r="C73" s="99"/>
      <c r="D73" s="99"/>
      <c r="E73" s="99"/>
      <c r="F73" s="99"/>
      <c r="G73" s="99"/>
      <c r="H73" s="99"/>
      <c r="I73" s="99"/>
      <c r="J73" s="99"/>
      <c r="K73" s="99"/>
      <c r="L73" s="99"/>
      <c r="M73" s="99"/>
      <c r="N73" s="99"/>
      <c r="O73" s="99"/>
      <c r="P73" s="99"/>
      <c r="Q73" s="99"/>
      <c r="R73" s="99"/>
      <c r="S73" s="99"/>
      <c r="T73" s="99"/>
      <c r="U73" s="98"/>
    </row>
  </sheetData>
  <mergeCells count="136">
    <mergeCell ref="B70:U70"/>
    <mergeCell ref="B71:U71"/>
    <mergeCell ref="B72:U72"/>
    <mergeCell ref="B73:U73"/>
    <mergeCell ref="B64:U64"/>
    <mergeCell ref="B65:U65"/>
    <mergeCell ref="B66:U66"/>
    <mergeCell ref="B67:U67"/>
    <mergeCell ref="B68:U68"/>
    <mergeCell ref="B69:U69"/>
    <mergeCell ref="B58:U58"/>
    <mergeCell ref="B59:U59"/>
    <mergeCell ref="B60:U60"/>
    <mergeCell ref="B61:U61"/>
    <mergeCell ref="B62:U62"/>
    <mergeCell ref="B63:U63"/>
    <mergeCell ref="B52:U52"/>
    <mergeCell ref="B53:U53"/>
    <mergeCell ref="B54:U54"/>
    <mergeCell ref="B55:U55"/>
    <mergeCell ref="B56:U56"/>
    <mergeCell ref="B57:U57"/>
    <mergeCell ref="B46:U46"/>
    <mergeCell ref="B47:U47"/>
    <mergeCell ref="B48:U48"/>
    <mergeCell ref="B49:U49"/>
    <mergeCell ref="B50:U50"/>
    <mergeCell ref="B51:U51"/>
    <mergeCell ref="C38:H38"/>
    <mergeCell ref="I38:K38"/>
    <mergeCell ref="L38:O38"/>
    <mergeCell ref="B42:D42"/>
    <mergeCell ref="B43:D43"/>
    <mergeCell ref="B45:U45"/>
    <mergeCell ref="C36:H36"/>
    <mergeCell ref="I36:K36"/>
    <mergeCell ref="L36:O36"/>
    <mergeCell ref="C37:H37"/>
    <mergeCell ref="I37:K37"/>
    <mergeCell ref="L37:O37"/>
    <mergeCell ref="C34:H34"/>
    <mergeCell ref="I34:K34"/>
    <mergeCell ref="L34:O34"/>
    <mergeCell ref="C35:H35"/>
    <mergeCell ref="I35:K35"/>
    <mergeCell ref="L35:O35"/>
    <mergeCell ref="C32:H32"/>
    <mergeCell ref="I32:K32"/>
    <mergeCell ref="L32:O32"/>
    <mergeCell ref="C33:H33"/>
    <mergeCell ref="I33:K33"/>
    <mergeCell ref="L33:O33"/>
    <mergeCell ref="C30:H30"/>
    <mergeCell ref="I30:K30"/>
    <mergeCell ref="L30:O30"/>
    <mergeCell ref="C31:H31"/>
    <mergeCell ref="I31:K31"/>
    <mergeCell ref="L31:O31"/>
    <mergeCell ref="C28:H28"/>
    <mergeCell ref="I28:K28"/>
    <mergeCell ref="L28:O28"/>
    <mergeCell ref="C29:H29"/>
    <mergeCell ref="I29:K29"/>
    <mergeCell ref="L29:O29"/>
    <mergeCell ref="C26:H26"/>
    <mergeCell ref="I26:K26"/>
    <mergeCell ref="L26:O26"/>
    <mergeCell ref="C27:H27"/>
    <mergeCell ref="I27:K27"/>
    <mergeCell ref="L27:O27"/>
    <mergeCell ref="C24:H24"/>
    <mergeCell ref="I24:K24"/>
    <mergeCell ref="L24:O24"/>
    <mergeCell ref="C25:H25"/>
    <mergeCell ref="I25:K25"/>
    <mergeCell ref="L25:O25"/>
    <mergeCell ref="C22:H22"/>
    <mergeCell ref="I22:K22"/>
    <mergeCell ref="L22:O22"/>
    <mergeCell ref="C23:H23"/>
    <mergeCell ref="I23:K23"/>
    <mergeCell ref="L23:O23"/>
    <mergeCell ref="C20:H20"/>
    <mergeCell ref="I20:K20"/>
    <mergeCell ref="L20:O20"/>
    <mergeCell ref="C21:H21"/>
    <mergeCell ref="I21:K21"/>
    <mergeCell ref="L21:O21"/>
    <mergeCell ref="C18:H18"/>
    <mergeCell ref="I18:K18"/>
    <mergeCell ref="L18:O18"/>
    <mergeCell ref="C19:H19"/>
    <mergeCell ref="I19:K19"/>
    <mergeCell ref="L19:O19"/>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63" fitToHeight="10" orientation="landscape" r:id="rId1"/>
  <headerFooter>
    <oddFooter>&amp;R&amp;P de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39"/>
  <sheetViews>
    <sheetView view="pageBreakPreview" zoomScale="80" zoomScaleNormal="80" zoomScaleSheetLayoutView="80" workbookViewId="0">
      <selection activeCell="I11" sqref="I11:K11"/>
    </sheetView>
  </sheetViews>
  <sheetFormatPr baseColWidth="10" defaultColWidth="11.42578125" defaultRowHeight="12.75"/>
  <cols>
    <col min="1" max="1" width="4" style="1" customWidth="1"/>
    <col min="2" max="2" width="15.71093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 style="1" customWidth="1"/>
    <col min="11" max="11" width="10.85546875" style="1" customWidth="1"/>
    <col min="12" max="12" width="8.85546875" style="1" customWidth="1"/>
    <col min="13" max="13" width="7" style="1" customWidth="1"/>
    <col min="14" max="14" width="9.42578125" style="1" customWidth="1"/>
    <col min="15" max="15" width="12.7109375" style="1" customWidth="1"/>
    <col min="16" max="16" width="13.28515625" style="1" customWidth="1"/>
    <col min="17" max="17" width="13.85546875" style="1" customWidth="1"/>
    <col min="18" max="18" width="10.28515625" style="1" customWidth="1"/>
    <col min="19" max="19" width="14.85546875" style="1" customWidth="1"/>
    <col min="20" max="20" width="12.28515625" style="1" customWidth="1"/>
    <col min="21" max="21" width="11.85546875" style="1" customWidth="1"/>
    <col min="22" max="22" width="13.140625" style="1" customWidth="1"/>
    <col min="23" max="23" width="12.28515625" style="1" customWidth="1"/>
    <col min="24" max="24" width="9.7109375" style="1" customWidth="1"/>
    <col min="25" max="25" width="10" style="1" customWidth="1"/>
    <col min="26" max="26" width="11" style="1" customWidth="1"/>
    <col min="27" max="29" width="11.42578125" style="1"/>
    <col min="30" max="30" width="17.5703125" style="1" customWidth="1"/>
    <col min="31" max="16384" width="11.42578125" style="1"/>
  </cols>
  <sheetData>
    <row r="1" spans="1:34" s="2" customFormat="1" ht="48" customHeight="1">
      <c r="A1" s="3"/>
      <c r="B1" s="4" t="s">
        <v>0</v>
      </c>
      <c r="C1" s="4"/>
      <c r="D1" s="4"/>
      <c r="E1" s="4"/>
      <c r="F1" s="4"/>
      <c r="G1" s="4"/>
      <c r="H1" s="4"/>
      <c r="I1" s="4"/>
      <c r="J1" s="4"/>
      <c r="K1" s="4"/>
      <c r="L1" s="4"/>
      <c r="M1" s="3" t="s">
        <v>1</v>
      </c>
      <c r="N1" s="3"/>
      <c r="O1" s="3"/>
      <c r="P1" s="5"/>
      <c r="Q1" s="5"/>
      <c r="R1" s="5"/>
      <c r="Y1" s="6"/>
      <c r="Z1" s="6"/>
      <c r="AA1" s="7"/>
      <c r="AH1" s="8"/>
    </row>
    <row r="2" spans="1:34" ht="13.5" customHeight="1" thickBot="1"/>
    <row r="3" spans="1:34" ht="22.5" customHeight="1" thickTop="1" thickBot="1">
      <c r="B3" s="9" t="s">
        <v>2</v>
      </c>
      <c r="C3" s="10"/>
      <c r="D3" s="10"/>
      <c r="E3" s="10"/>
      <c r="F3" s="10"/>
      <c r="G3" s="10"/>
      <c r="H3" s="11"/>
      <c r="I3" s="11"/>
      <c r="J3" s="11"/>
      <c r="K3" s="11"/>
      <c r="L3" s="11"/>
      <c r="M3" s="11"/>
      <c r="N3" s="11"/>
      <c r="O3" s="11"/>
      <c r="P3" s="11"/>
      <c r="Q3" s="11"/>
      <c r="R3" s="11"/>
      <c r="S3" s="11"/>
      <c r="T3" s="11"/>
      <c r="U3" s="12"/>
    </row>
    <row r="4" spans="1:34" ht="51.75" customHeight="1" thickTop="1">
      <c r="B4" s="13" t="s">
        <v>3</v>
      </c>
      <c r="C4" s="14" t="s">
        <v>77</v>
      </c>
      <c r="D4" s="15" t="s">
        <v>78</v>
      </c>
      <c r="E4" s="15"/>
      <c r="F4" s="15"/>
      <c r="G4" s="15"/>
      <c r="H4" s="15"/>
      <c r="I4" s="16"/>
      <c r="J4" s="17" t="s">
        <v>6</v>
      </c>
      <c r="K4" s="18" t="s">
        <v>7</v>
      </c>
      <c r="L4" s="19" t="s">
        <v>8</v>
      </c>
      <c r="M4" s="19"/>
      <c r="N4" s="19"/>
      <c r="O4" s="19"/>
      <c r="P4" s="17" t="s">
        <v>9</v>
      </c>
      <c r="Q4" s="19" t="s">
        <v>79</v>
      </c>
      <c r="R4" s="19"/>
      <c r="S4" s="17" t="s">
        <v>11</v>
      </c>
      <c r="T4" s="19" t="s">
        <v>12</v>
      </c>
      <c r="U4" s="20"/>
    </row>
    <row r="5" spans="1:34" ht="15.75" customHeight="1">
      <c r="B5" s="21" t="s">
        <v>13</v>
      </c>
      <c r="C5" s="22"/>
      <c r="D5" s="22"/>
      <c r="E5" s="22"/>
      <c r="F5" s="22"/>
      <c r="G5" s="22"/>
      <c r="H5" s="22"/>
      <c r="I5" s="22"/>
      <c r="J5" s="22"/>
      <c r="K5" s="22"/>
      <c r="L5" s="22"/>
      <c r="M5" s="22"/>
      <c r="N5" s="22"/>
      <c r="O5" s="22"/>
      <c r="P5" s="22"/>
      <c r="Q5" s="22"/>
      <c r="R5" s="22"/>
      <c r="S5" s="22"/>
      <c r="T5" s="22"/>
      <c r="U5" s="23"/>
    </row>
    <row r="6" spans="1:34" ht="37.5" customHeight="1" thickBot="1">
      <c r="B6" s="24" t="s">
        <v>14</v>
      </c>
      <c r="C6" s="25" t="s">
        <v>80</v>
      </c>
      <c r="D6" s="25"/>
      <c r="E6" s="25"/>
      <c r="F6" s="25"/>
      <c r="G6" s="25"/>
      <c r="H6" s="26"/>
      <c r="I6" s="26"/>
      <c r="J6" s="26" t="s">
        <v>16</v>
      </c>
      <c r="K6" s="25" t="s">
        <v>81</v>
      </c>
      <c r="L6" s="25"/>
      <c r="M6" s="25"/>
      <c r="N6" s="27"/>
      <c r="O6" s="28" t="s">
        <v>18</v>
      </c>
      <c r="P6" s="25" t="s">
        <v>82</v>
      </c>
      <c r="Q6" s="25"/>
      <c r="R6" s="29"/>
      <c r="S6" s="28" t="s">
        <v>20</v>
      </c>
      <c r="T6" s="25" t="s">
        <v>83</v>
      </c>
      <c r="U6" s="30"/>
    </row>
    <row r="7" spans="1:34" ht="22.5" customHeight="1" thickTop="1" thickBot="1">
      <c r="B7" s="9" t="s">
        <v>22</v>
      </c>
      <c r="C7" s="10"/>
      <c r="D7" s="10"/>
      <c r="E7" s="10"/>
      <c r="F7" s="10"/>
      <c r="G7" s="10"/>
      <c r="H7" s="11"/>
      <c r="I7" s="11"/>
      <c r="J7" s="11"/>
      <c r="K7" s="11"/>
      <c r="L7" s="11"/>
      <c r="M7" s="11"/>
      <c r="N7" s="11"/>
      <c r="O7" s="11"/>
      <c r="P7" s="11"/>
      <c r="Q7" s="11"/>
      <c r="R7" s="11"/>
      <c r="S7" s="11"/>
      <c r="T7" s="11"/>
      <c r="U7" s="12"/>
    </row>
    <row r="8" spans="1:34" ht="16.5" customHeight="1" thickTop="1">
      <c r="B8" s="32" t="s">
        <v>23</v>
      </c>
      <c r="C8" s="35" t="s">
        <v>24</v>
      </c>
      <c r="D8" s="35"/>
      <c r="E8" s="35"/>
      <c r="F8" s="35"/>
      <c r="G8" s="35"/>
      <c r="H8" s="36"/>
      <c r="I8" s="41" t="s">
        <v>25</v>
      </c>
      <c r="J8" s="43"/>
      <c r="K8" s="43"/>
      <c r="L8" s="43"/>
      <c r="M8" s="43"/>
      <c r="N8" s="43"/>
      <c r="O8" s="43"/>
      <c r="P8" s="43"/>
      <c r="Q8" s="43"/>
      <c r="R8" s="43"/>
      <c r="S8" s="42"/>
      <c r="T8" s="45" t="s">
        <v>26</v>
      </c>
      <c r="U8" s="44"/>
    </row>
    <row r="9" spans="1:34" ht="19.5" customHeight="1">
      <c r="B9" s="34"/>
      <c r="C9" s="31"/>
      <c r="D9" s="31"/>
      <c r="E9" s="31"/>
      <c r="F9" s="31"/>
      <c r="G9" s="31"/>
      <c r="H9" s="39"/>
      <c r="I9" s="46" t="s">
        <v>27</v>
      </c>
      <c r="J9" s="47"/>
      <c r="K9" s="47"/>
      <c r="L9" s="47" t="s">
        <v>28</v>
      </c>
      <c r="M9" s="47"/>
      <c r="N9" s="47"/>
      <c r="O9" s="47"/>
      <c r="P9" s="47" t="s">
        <v>29</v>
      </c>
      <c r="Q9" s="47" t="s">
        <v>30</v>
      </c>
      <c r="R9" s="51" t="s">
        <v>31</v>
      </c>
      <c r="S9" s="50"/>
      <c r="T9" s="47" t="s">
        <v>32</v>
      </c>
      <c r="U9" s="52" t="s">
        <v>33</v>
      </c>
    </row>
    <row r="10" spans="1:34" ht="26.25" customHeight="1" thickBot="1">
      <c r="B10" s="33"/>
      <c r="C10" s="37"/>
      <c r="D10" s="37"/>
      <c r="E10" s="37"/>
      <c r="F10" s="37"/>
      <c r="G10" s="37"/>
      <c r="H10" s="38"/>
      <c r="I10" s="48"/>
      <c r="J10" s="49"/>
      <c r="K10" s="49"/>
      <c r="L10" s="49"/>
      <c r="M10" s="49"/>
      <c r="N10" s="49"/>
      <c r="O10" s="49"/>
      <c r="P10" s="49"/>
      <c r="Q10" s="49"/>
      <c r="R10" s="54" t="s">
        <v>34</v>
      </c>
      <c r="S10" s="55" t="s">
        <v>35</v>
      </c>
      <c r="T10" s="49"/>
      <c r="U10" s="53"/>
    </row>
    <row r="11" spans="1:34" ht="75" customHeight="1" thickTop="1" thickBot="1">
      <c r="A11" s="56"/>
      <c r="B11" s="57" t="s">
        <v>36</v>
      </c>
      <c r="C11" s="58" t="s">
        <v>84</v>
      </c>
      <c r="D11" s="58"/>
      <c r="E11" s="58"/>
      <c r="F11" s="58"/>
      <c r="G11" s="58"/>
      <c r="H11" s="58"/>
      <c r="I11" s="58" t="s">
        <v>1294</v>
      </c>
      <c r="J11" s="58"/>
      <c r="K11" s="58"/>
      <c r="L11" s="58" t="s">
        <v>43</v>
      </c>
      <c r="M11" s="58"/>
      <c r="N11" s="58"/>
      <c r="O11" s="58"/>
      <c r="P11" s="59" t="s">
        <v>44</v>
      </c>
      <c r="Q11" s="59" t="s">
        <v>41</v>
      </c>
      <c r="R11" s="100">
        <v>62944</v>
      </c>
      <c r="S11" s="100" t="s">
        <v>45</v>
      </c>
      <c r="T11" s="100">
        <v>115291.34</v>
      </c>
      <c r="U11" s="60" t="str">
        <f t="shared" ref="U11:U21" si="0">IF(ISERR(T11/S11*100),"N/A",T11/S11*100)</f>
        <v>N/A</v>
      </c>
    </row>
    <row r="12" spans="1:34" ht="75" customHeight="1" thickTop="1">
      <c r="A12" s="56"/>
      <c r="B12" s="57" t="s">
        <v>46</v>
      </c>
      <c r="C12" s="58" t="s">
        <v>85</v>
      </c>
      <c r="D12" s="58"/>
      <c r="E12" s="58"/>
      <c r="F12" s="58"/>
      <c r="G12" s="58"/>
      <c r="H12" s="58"/>
      <c r="I12" s="58" t="s">
        <v>86</v>
      </c>
      <c r="J12" s="58"/>
      <c r="K12" s="58"/>
      <c r="L12" s="58" t="s">
        <v>87</v>
      </c>
      <c r="M12" s="58"/>
      <c r="N12" s="58"/>
      <c r="O12" s="58"/>
      <c r="P12" s="59" t="s">
        <v>40</v>
      </c>
      <c r="Q12" s="59" t="s">
        <v>41</v>
      </c>
      <c r="R12" s="59">
        <v>20</v>
      </c>
      <c r="S12" s="59">
        <v>20</v>
      </c>
      <c r="T12" s="59">
        <v>20</v>
      </c>
      <c r="U12" s="60">
        <f t="shared" si="0"/>
        <v>100</v>
      </c>
    </row>
    <row r="13" spans="1:34" ht="75" customHeight="1" thickBot="1">
      <c r="A13" s="56"/>
      <c r="B13" s="61" t="s">
        <v>42</v>
      </c>
      <c r="C13" s="62" t="s">
        <v>42</v>
      </c>
      <c r="D13" s="62"/>
      <c r="E13" s="62"/>
      <c r="F13" s="62"/>
      <c r="G13" s="62"/>
      <c r="H13" s="62"/>
      <c r="I13" s="62" t="s">
        <v>88</v>
      </c>
      <c r="J13" s="62"/>
      <c r="K13" s="62"/>
      <c r="L13" s="62" t="s">
        <v>89</v>
      </c>
      <c r="M13" s="62"/>
      <c r="N13" s="62"/>
      <c r="O13" s="62"/>
      <c r="P13" s="63" t="s">
        <v>40</v>
      </c>
      <c r="Q13" s="63" t="s">
        <v>41</v>
      </c>
      <c r="R13" s="63">
        <v>73.06</v>
      </c>
      <c r="S13" s="63">
        <v>73.06</v>
      </c>
      <c r="T13" s="63">
        <v>88.06</v>
      </c>
      <c r="U13" s="65">
        <f t="shared" si="0"/>
        <v>120.53107035313442</v>
      </c>
    </row>
    <row r="14" spans="1:34" ht="75" customHeight="1" thickTop="1">
      <c r="A14" s="56"/>
      <c r="B14" s="57" t="s">
        <v>51</v>
      </c>
      <c r="C14" s="58" t="s">
        <v>90</v>
      </c>
      <c r="D14" s="58"/>
      <c r="E14" s="58"/>
      <c r="F14" s="58"/>
      <c r="G14" s="58"/>
      <c r="H14" s="58"/>
      <c r="I14" s="58" t="s">
        <v>91</v>
      </c>
      <c r="J14" s="58"/>
      <c r="K14" s="58"/>
      <c r="L14" s="58" t="s">
        <v>92</v>
      </c>
      <c r="M14" s="58"/>
      <c r="N14" s="58"/>
      <c r="O14" s="58"/>
      <c r="P14" s="59" t="s">
        <v>40</v>
      </c>
      <c r="Q14" s="59" t="s">
        <v>93</v>
      </c>
      <c r="R14" s="59">
        <v>90</v>
      </c>
      <c r="S14" s="59">
        <v>90</v>
      </c>
      <c r="T14" s="59">
        <v>95.5</v>
      </c>
      <c r="U14" s="60">
        <f t="shared" si="0"/>
        <v>106.11111111111111</v>
      </c>
    </row>
    <row r="15" spans="1:34" ht="75" customHeight="1">
      <c r="A15" s="56"/>
      <c r="B15" s="61" t="s">
        <v>42</v>
      </c>
      <c r="C15" s="62" t="s">
        <v>94</v>
      </c>
      <c r="D15" s="62"/>
      <c r="E15" s="62"/>
      <c r="F15" s="62"/>
      <c r="G15" s="62"/>
      <c r="H15" s="62"/>
      <c r="I15" s="62" t="s">
        <v>95</v>
      </c>
      <c r="J15" s="62"/>
      <c r="K15" s="62"/>
      <c r="L15" s="62" t="s">
        <v>96</v>
      </c>
      <c r="M15" s="62"/>
      <c r="N15" s="62"/>
      <c r="O15" s="62"/>
      <c r="P15" s="63" t="s">
        <v>40</v>
      </c>
      <c r="Q15" s="63" t="s">
        <v>41</v>
      </c>
      <c r="R15" s="63">
        <v>39.1</v>
      </c>
      <c r="S15" s="63">
        <v>39.1</v>
      </c>
      <c r="T15" s="63">
        <v>44.45</v>
      </c>
      <c r="U15" s="65">
        <f t="shared" si="0"/>
        <v>113.68286445012788</v>
      </c>
    </row>
    <row r="16" spans="1:34" ht="75" customHeight="1">
      <c r="A16" s="56"/>
      <c r="B16" s="61" t="s">
        <v>42</v>
      </c>
      <c r="C16" s="62" t="s">
        <v>97</v>
      </c>
      <c r="D16" s="62"/>
      <c r="E16" s="62"/>
      <c r="F16" s="62"/>
      <c r="G16" s="62"/>
      <c r="H16" s="62"/>
      <c r="I16" s="62" t="s">
        <v>98</v>
      </c>
      <c r="J16" s="62"/>
      <c r="K16" s="62"/>
      <c r="L16" s="62" t="s">
        <v>99</v>
      </c>
      <c r="M16" s="62"/>
      <c r="N16" s="62"/>
      <c r="O16" s="62"/>
      <c r="P16" s="63" t="s">
        <v>40</v>
      </c>
      <c r="Q16" s="63" t="s">
        <v>41</v>
      </c>
      <c r="R16" s="63">
        <v>70.83</v>
      </c>
      <c r="S16" s="63">
        <v>70.83</v>
      </c>
      <c r="T16" s="63">
        <v>116.67</v>
      </c>
      <c r="U16" s="65">
        <f t="shared" si="0"/>
        <v>164.7183396865735</v>
      </c>
    </row>
    <row r="17" spans="1:22" ht="75" customHeight="1" thickBot="1">
      <c r="A17" s="56"/>
      <c r="B17" s="61" t="s">
        <v>42</v>
      </c>
      <c r="C17" s="62" t="s">
        <v>100</v>
      </c>
      <c r="D17" s="62"/>
      <c r="E17" s="62"/>
      <c r="F17" s="62"/>
      <c r="G17" s="62"/>
      <c r="H17" s="62"/>
      <c r="I17" s="62" t="s">
        <v>101</v>
      </c>
      <c r="J17" s="62"/>
      <c r="K17" s="62"/>
      <c r="L17" s="62" t="s">
        <v>102</v>
      </c>
      <c r="M17" s="62"/>
      <c r="N17" s="62"/>
      <c r="O17" s="62"/>
      <c r="P17" s="63" t="s">
        <v>40</v>
      </c>
      <c r="Q17" s="63" t="s">
        <v>93</v>
      </c>
      <c r="R17" s="63">
        <v>85.45</v>
      </c>
      <c r="S17" s="63">
        <v>85.45</v>
      </c>
      <c r="T17" s="63">
        <v>86</v>
      </c>
      <c r="U17" s="65">
        <f t="shared" si="0"/>
        <v>100.64365125804564</v>
      </c>
    </row>
    <row r="18" spans="1:22" ht="75" customHeight="1" thickTop="1">
      <c r="A18" s="56"/>
      <c r="B18" s="57" t="s">
        <v>56</v>
      </c>
      <c r="C18" s="58" t="s">
        <v>103</v>
      </c>
      <c r="D18" s="58"/>
      <c r="E18" s="58"/>
      <c r="F18" s="58"/>
      <c r="G18" s="58"/>
      <c r="H18" s="58"/>
      <c r="I18" s="58" t="s">
        <v>104</v>
      </c>
      <c r="J18" s="58"/>
      <c r="K18" s="58"/>
      <c r="L18" s="58" t="s">
        <v>105</v>
      </c>
      <c r="M18" s="58"/>
      <c r="N18" s="58"/>
      <c r="O18" s="58"/>
      <c r="P18" s="59" t="s">
        <v>40</v>
      </c>
      <c r="Q18" s="59" t="s">
        <v>106</v>
      </c>
      <c r="R18" s="59">
        <v>85.71</v>
      </c>
      <c r="S18" s="59">
        <v>85.71</v>
      </c>
      <c r="T18" s="59">
        <v>85.71</v>
      </c>
      <c r="U18" s="60">
        <f t="shared" si="0"/>
        <v>100</v>
      </c>
    </row>
    <row r="19" spans="1:22" ht="75" customHeight="1">
      <c r="A19" s="56"/>
      <c r="B19" s="61" t="s">
        <v>42</v>
      </c>
      <c r="C19" s="62" t="s">
        <v>107</v>
      </c>
      <c r="D19" s="62"/>
      <c r="E19" s="62"/>
      <c r="F19" s="62"/>
      <c r="G19" s="62"/>
      <c r="H19" s="62"/>
      <c r="I19" s="62" t="s">
        <v>108</v>
      </c>
      <c r="J19" s="62"/>
      <c r="K19" s="62"/>
      <c r="L19" s="62" t="s">
        <v>109</v>
      </c>
      <c r="M19" s="62"/>
      <c r="N19" s="62"/>
      <c r="O19" s="62"/>
      <c r="P19" s="63" t="s">
        <v>40</v>
      </c>
      <c r="Q19" s="63" t="s">
        <v>106</v>
      </c>
      <c r="R19" s="63">
        <v>69.42</v>
      </c>
      <c r="S19" s="63">
        <v>69.42</v>
      </c>
      <c r="T19" s="63">
        <v>69.42</v>
      </c>
      <c r="U19" s="65">
        <f t="shared" si="0"/>
        <v>100</v>
      </c>
    </row>
    <row r="20" spans="1:22" ht="75" customHeight="1">
      <c r="A20" s="56"/>
      <c r="B20" s="61" t="s">
        <v>42</v>
      </c>
      <c r="C20" s="62" t="s">
        <v>110</v>
      </c>
      <c r="D20" s="62"/>
      <c r="E20" s="62"/>
      <c r="F20" s="62"/>
      <c r="G20" s="62"/>
      <c r="H20" s="62"/>
      <c r="I20" s="62" t="s">
        <v>111</v>
      </c>
      <c r="J20" s="62"/>
      <c r="K20" s="62"/>
      <c r="L20" s="62" t="s">
        <v>112</v>
      </c>
      <c r="M20" s="62"/>
      <c r="N20" s="62"/>
      <c r="O20" s="62"/>
      <c r="P20" s="63" t="s">
        <v>40</v>
      </c>
      <c r="Q20" s="63" t="s">
        <v>106</v>
      </c>
      <c r="R20" s="63">
        <v>100</v>
      </c>
      <c r="S20" s="63">
        <v>100</v>
      </c>
      <c r="T20" s="63">
        <v>100</v>
      </c>
      <c r="U20" s="65">
        <f t="shared" si="0"/>
        <v>100</v>
      </c>
    </row>
    <row r="21" spans="1:22" ht="75" customHeight="1" thickBot="1">
      <c r="A21" s="56"/>
      <c r="B21" s="61" t="s">
        <v>42</v>
      </c>
      <c r="C21" s="62" t="s">
        <v>113</v>
      </c>
      <c r="D21" s="62"/>
      <c r="E21" s="62"/>
      <c r="F21" s="62"/>
      <c r="G21" s="62"/>
      <c r="H21" s="62"/>
      <c r="I21" s="62" t="s">
        <v>114</v>
      </c>
      <c r="J21" s="62"/>
      <c r="K21" s="62"/>
      <c r="L21" s="62" t="s">
        <v>115</v>
      </c>
      <c r="M21" s="62"/>
      <c r="N21" s="62"/>
      <c r="O21" s="62"/>
      <c r="P21" s="63" t="s">
        <v>40</v>
      </c>
      <c r="Q21" s="63" t="s">
        <v>116</v>
      </c>
      <c r="R21" s="63">
        <v>88.89</v>
      </c>
      <c r="S21" s="63">
        <v>88.89</v>
      </c>
      <c r="T21" s="63">
        <v>95.56</v>
      </c>
      <c r="U21" s="65">
        <f t="shared" si="0"/>
        <v>107.50365620429744</v>
      </c>
    </row>
    <row r="22" spans="1:22" ht="22.5" customHeight="1" thickTop="1" thickBot="1">
      <c r="B22" s="9" t="s">
        <v>61</v>
      </c>
      <c r="C22" s="10"/>
      <c r="D22" s="10"/>
      <c r="E22" s="10"/>
      <c r="F22" s="10"/>
      <c r="G22" s="10"/>
      <c r="H22" s="11"/>
      <c r="I22" s="11"/>
      <c r="J22" s="11"/>
      <c r="K22" s="11"/>
      <c r="L22" s="11"/>
      <c r="M22" s="11"/>
      <c r="N22" s="11"/>
      <c r="O22" s="11"/>
      <c r="P22" s="11"/>
      <c r="Q22" s="11"/>
      <c r="R22" s="11"/>
      <c r="S22" s="11"/>
      <c r="T22" s="11"/>
      <c r="U22" s="12"/>
      <c r="V22" s="66"/>
    </row>
    <row r="23" spans="1:22" ht="26.25" customHeight="1" thickTop="1">
      <c r="B23" s="67"/>
      <c r="C23" s="68"/>
      <c r="D23" s="68"/>
      <c r="E23" s="68"/>
      <c r="F23" s="68"/>
      <c r="G23" s="68"/>
      <c r="H23" s="69"/>
      <c r="I23" s="69"/>
      <c r="J23" s="69"/>
      <c r="K23" s="69"/>
      <c r="L23" s="69"/>
      <c r="M23" s="69"/>
      <c r="N23" s="69"/>
      <c r="O23" s="69"/>
      <c r="P23" s="70"/>
      <c r="Q23" s="71"/>
      <c r="R23" s="72" t="s">
        <v>62</v>
      </c>
      <c r="S23" s="40" t="s">
        <v>63</v>
      </c>
      <c r="T23" s="72" t="s">
        <v>64</v>
      </c>
      <c r="U23" s="40" t="s">
        <v>65</v>
      </c>
    </row>
    <row r="24" spans="1:22" ht="26.25" customHeight="1" thickBot="1">
      <c r="B24" s="73"/>
      <c r="C24" s="74"/>
      <c r="D24" s="74"/>
      <c r="E24" s="74"/>
      <c r="F24" s="74"/>
      <c r="G24" s="74"/>
      <c r="H24" s="75"/>
      <c r="I24" s="75"/>
      <c r="J24" s="75"/>
      <c r="K24" s="75"/>
      <c r="L24" s="75"/>
      <c r="M24" s="75"/>
      <c r="N24" s="75"/>
      <c r="O24" s="75"/>
      <c r="P24" s="76"/>
      <c r="Q24" s="77"/>
      <c r="R24" s="78" t="s">
        <v>66</v>
      </c>
      <c r="S24" s="77" t="s">
        <v>66</v>
      </c>
      <c r="T24" s="77" t="s">
        <v>66</v>
      </c>
      <c r="U24" s="77" t="s">
        <v>67</v>
      </c>
    </row>
    <row r="25" spans="1:22" ht="13.5" customHeight="1" thickBot="1">
      <c r="B25" s="79" t="s">
        <v>68</v>
      </c>
      <c r="C25" s="80"/>
      <c r="D25" s="80"/>
      <c r="E25" s="81"/>
      <c r="F25" s="81"/>
      <c r="G25" s="81"/>
      <c r="H25" s="82"/>
      <c r="I25" s="82"/>
      <c r="J25" s="82"/>
      <c r="K25" s="82"/>
      <c r="L25" s="82"/>
      <c r="M25" s="82"/>
      <c r="N25" s="82"/>
      <c r="O25" s="82"/>
      <c r="P25" s="83"/>
      <c r="Q25" s="83"/>
      <c r="R25" s="84">
        <f>3511.235109</f>
        <v>3511.2351090000002</v>
      </c>
      <c r="S25" s="84">
        <f>2783.066391</f>
        <v>2783.0663909999998</v>
      </c>
      <c r="T25" s="84">
        <f>2922.98595992</f>
        <v>2922.9859599199999</v>
      </c>
      <c r="U25" s="85">
        <f>+IF(ISERR(T25/S25*100),"N/A",T25/S25*100)</f>
        <v>105.02753255806179</v>
      </c>
    </row>
    <row r="26" spans="1:22" ht="13.5" customHeight="1" thickBot="1">
      <c r="B26" s="86" t="s">
        <v>69</v>
      </c>
      <c r="C26" s="87"/>
      <c r="D26" s="87"/>
      <c r="E26" s="88"/>
      <c r="F26" s="88"/>
      <c r="G26" s="88"/>
      <c r="H26" s="89"/>
      <c r="I26" s="89"/>
      <c r="J26" s="89"/>
      <c r="K26" s="89"/>
      <c r="L26" s="89"/>
      <c r="M26" s="89"/>
      <c r="N26" s="89"/>
      <c r="O26" s="89"/>
      <c r="P26" s="90"/>
      <c r="Q26" s="90"/>
      <c r="R26" s="84">
        <f>3564.59123311</f>
        <v>3564.5912331099998</v>
      </c>
      <c r="S26" s="84">
        <f>2940.33386</f>
        <v>2940.3338600000002</v>
      </c>
      <c r="T26" s="84">
        <f>2922.98595992</f>
        <v>2922.9859599199999</v>
      </c>
      <c r="U26" s="85">
        <f>+IF(ISERR(T26/S26*100),"N/A",T26/S26*100)</f>
        <v>99.410002370275038</v>
      </c>
    </row>
    <row r="27" spans="1:22" ht="14.85" customHeight="1" thickTop="1" thickBot="1">
      <c r="B27" s="9" t="s">
        <v>70</v>
      </c>
      <c r="C27" s="10"/>
      <c r="D27" s="10"/>
      <c r="E27" s="10"/>
      <c r="F27" s="10"/>
      <c r="G27" s="10"/>
      <c r="H27" s="11"/>
      <c r="I27" s="11"/>
      <c r="J27" s="11"/>
      <c r="K27" s="11"/>
      <c r="L27" s="11"/>
      <c r="M27" s="11"/>
      <c r="N27" s="11"/>
      <c r="O27" s="11"/>
      <c r="P27" s="11"/>
      <c r="Q27" s="11"/>
      <c r="R27" s="11"/>
      <c r="S27" s="11"/>
      <c r="T27" s="11"/>
      <c r="U27" s="12"/>
    </row>
    <row r="28" spans="1:22" ht="44.25" customHeight="1" thickTop="1">
      <c r="B28" s="91" t="s">
        <v>71</v>
      </c>
      <c r="C28" s="93"/>
      <c r="D28" s="93"/>
      <c r="E28" s="93"/>
      <c r="F28" s="93"/>
      <c r="G28" s="93"/>
      <c r="H28" s="93"/>
      <c r="I28" s="93"/>
      <c r="J28" s="93"/>
      <c r="K28" s="93"/>
      <c r="L28" s="93"/>
      <c r="M28" s="93"/>
      <c r="N28" s="93"/>
      <c r="O28" s="93"/>
      <c r="P28" s="93"/>
      <c r="Q28" s="93"/>
      <c r="R28" s="93"/>
      <c r="S28" s="93"/>
      <c r="T28" s="93"/>
      <c r="U28" s="92"/>
    </row>
    <row r="29" spans="1:22" ht="34.5" customHeight="1">
      <c r="B29" s="94" t="s">
        <v>73</v>
      </c>
      <c r="C29" s="96"/>
      <c r="D29" s="96"/>
      <c r="E29" s="96"/>
      <c r="F29" s="96"/>
      <c r="G29" s="96"/>
      <c r="H29" s="96"/>
      <c r="I29" s="96"/>
      <c r="J29" s="96"/>
      <c r="K29" s="96"/>
      <c r="L29" s="96"/>
      <c r="M29" s="96"/>
      <c r="N29" s="96"/>
      <c r="O29" s="96"/>
      <c r="P29" s="96"/>
      <c r="Q29" s="96"/>
      <c r="R29" s="96"/>
      <c r="S29" s="96"/>
      <c r="T29" s="96"/>
      <c r="U29" s="95"/>
    </row>
    <row r="30" spans="1:22" ht="24.6" customHeight="1">
      <c r="B30" s="94" t="s">
        <v>117</v>
      </c>
      <c r="C30" s="96"/>
      <c r="D30" s="96"/>
      <c r="E30" s="96"/>
      <c r="F30" s="96"/>
      <c r="G30" s="96"/>
      <c r="H30" s="96"/>
      <c r="I30" s="96"/>
      <c r="J30" s="96"/>
      <c r="K30" s="96"/>
      <c r="L30" s="96"/>
      <c r="M30" s="96"/>
      <c r="N30" s="96"/>
      <c r="O30" s="96"/>
      <c r="P30" s="96"/>
      <c r="Q30" s="96"/>
      <c r="R30" s="96"/>
      <c r="S30" s="96"/>
      <c r="T30" s="96"/>
      <c r="U30" s="95"/>
    </row>
    <row r="31" spans="1:22" ht="78" customHeight="1">
      <c r="B31" s="94" t="s">
        <v>118</v>
      </c>
      <c r="C31" s="96"/>
      <c r="D31" s="96"/>
      <c r="E31" s="96"/>
      <c r="F31" s="96"/>
      <c r="G31" s="96"/>
      <c r="H31" s="96"/>
      <c r="I31" s="96"/>
      <c r="J31" s="96"/>
      <c r="K31" s="96"/>
      <c r="L31" s="96"/>
      <c r="M31" s="96"/>
      <c r="N31" s="96"/>
      <c r="O31" s="96"/>
      <c r="P31" s="96"/>
      <c r="Q31" s="96"/>
      <c r="R31" s="96"/>
      <c r="S31" s="96"/>
      <c r="T31" s="96"/>
      <c r="U31" s="95"/>
    </row>
    <row r="32" spans="1:22" ht="42.95" customHeight="1">
      <c r="B32" s="94" t="s">
        <v>119</v>
      </c>
      <c r="C32" s="96"/>
      <c r="D32" s="96"/>
      <c r="E32" s="96"/>
      <c r="F32" s="96"/>
      <c r="G32" s="96"/>
      <c r="H32" s="96"/>
      <c r="I32" s="96"/>
      <c r="J32" s="96"/>
      <c r="K32" s="96"/>
      <c r="L32" s="96"/>
      <c r="M32" s="96"/>
      <c r="N32" s="96"/>
      <c r="O32" s="96"/>
      <c r="P32" s="96"/>
      <c r="Q32" s="96"/>
      <c r="R32" s="96"/>
      <c r="S32" s="96"/>
      <c r="T32" s="96"/>
      <c r="U32" s="95"/>
    </row>
    <row r="33" spans="2:21" ht="60.2" customHeight="1">
      <c r="B33" s="94" t="s">
        <v>120</v>
      </c>
      <c r="C33" s="96"/>
      <c r="D33" s="96"/>
      <c r="E33" s="96"/>
      <c r="F33" s="96"/>
      <c r="G33" s="96"/>
      <c r="H33" s="96"/>
      <c r="I33" s="96"/>
      <c r="J33" s="96"/>
      <c r="K33" s="96"/>
      <c r="L33" s="96"/>
      <c r="M33" s="96"/>
      <c r="N33" s="96"/>
      <c r="O33" s="96"/>
      <c r="P33" s="96"/>
      <c r="Q33" s="96"/>
      <c r="R33" s="96"/>
      <c r="S33" s="96"/>
      <c r="T33" s="96"/>
      <c r="U33" s="95"/>
    </row>
    <row r="34" spans="2:21" ht="99.2" customHeight="1">
      <c r="B34" s="94" t="s">
        <v>121</v>
      </c>
      <c r="C34" s="96"/>
      <c r="D34" s="96"/>
      <c r="E34" s="96"/>
      <c r="F34" s="96"/>
      <c r="G34" s="96"/>
      <c r="H34" s="96"/>
      <c r="I34" s="96"/>
      <c r="J34" s="96"/>
      <c r="K34" s="96"/>
      <c r="L34" s="96"/>
      <c r="M34" s="96"/>
      <c r="N34" s="96"/>
      <c r="O34" s="96"/>
      <c r="P34" s="96"/>
      <c r="Q34" s="96"/>
      <c r="R34" s="96"/>
      <c r="S34" s="96"/>
      <c r="T34" s="96"/>
      <c r="U34" s="95"/>
    </row>
    <row r="35" spans="2:21" ht="48.6" customHeight="1">
      <c r="B35" s="94" t="s">
        <v>122</v>
      </c>
      <c r="C35" s="96"/>
      <c r="D35" s="96"/>
      <c r="E35" s="96"/>
      <c r="F35" s="96"/>
      <c r="G35" s="96"/>
      <c r="H35" s="96"/>
      <c r="I35" s="96"/>
      <c r="J35" s="96"/>
      <c r="K35" s="96"/>
      <c r="L35" s="96"/>
      <c r="M35" s="96"/>
      <c r="N35" s="96"/>
      <c r="O35" s="96"/>
      <c r="P35" s="96"/>
      <c r="Q35" s="96"/>
      <c r="R35" s="96"/>
      <c r="S35" s="96"/>
      <c r="T35" s="96"/>
      <c r="U35" s="95"/>
    </row>
    <row r="36" spans="2:21" ht="17.45" customHeight="1">
      <c r="B36" s="94" t="s">
        <v>123</v>
      </c>
      <c r="C36" s="96"/>
      <c r="D36" s="96"/>
      <c r="E36" s="96"/>
      <c r="F36" s="96"/>
      <c r="G36" s="96"/>
      <c r="H36" s="96"/>
      <c r="I36" s="96"/>
      <c r="J36" s="96"/>
      <c r="K36" s="96"/>
      <c r="L36" s="96"/>
      <c r="M36" s="96"/>
      <c r="N36" s="96"/>
      <c r="O36" s="96"/>
      <c r="P36" s="96"/>
      <c r="Q36" s="96"/>
      <c r="R36" s="96"/>
      <c r="S36" s="96"/>
      <c r="T36" s="96"/>
      <c r="U36" s="95"/>
    </row>
    <row r="37" spans="2:21" ht="30.2" customHeight="1">
      <c r="B37" s="94" t="s">
        <v>124</v>
      </c>
      <c r="C37" s="96"/>
      <c r="D37" s="96"/>
      <c r="E37" s="96"/>
      <c r="F37" s="96"/>
      <c r="G37" s="96"/>
      <c r="H37" s="96"/>
      <c r="I37" s="96"/>
      <c r="J37" s="96"/>
      <c r="K37" s="96"/>
      <c r="L37" s="96"/>
      <c r="M37" s="96"/>
      <c r="N37" s="96"/>
      <c r="O37" s="96"/>
      <c r="P37" s="96"/>
      <c r="Q37" s="96"/>
      <c r="R37" s="96"/>
      <c r="S37" s="96"/>
      <c r="T37" s="96"/>
      <c r="U37" s="95"/>
    </row>
    <row r="38" spans="2:21" ht="48.95" customHeight="1">
      <c r="B38" s="94" t="s">
        <v>125</v>
      </c>
      <c r="C38" s="96"/>
      <c r="D38" s="96"/>
      <c r="E38" s="96"/>
      <c r="F38" s="96"/>
      <c r="G38" s="96"/>
      <c r="H38" s="96"/>
      <c r="I38" s="96"/>
      <c r="J38" s="96"/>
      <c r="K38" s="96"/>
      <c r="L38" s="96"/>
      <c r="M38" s="96"/>
      <c r="N38" s="96"/>
      <c r="O38" s="96"/>
      <c r="P38" s="96"/>
      <c r="Q38" s="96"/>
      <c r="R38" s="96"/>
      <c r="S38" s="96"/>
      <c r="T38" s="96"/>
      <c r="U38" s="95"/>
    </row>
    <row r="39" spans="2:21" ht="50.85" customHeight="1" thickBot="1">
      <c r="B39" s="97" t="s">
        <v>126</v>
      </c>
      <c r="C39" s="99"/>
      <c r="D39" s="99"/>
      <c r="E39" s="99"/>
      <c r="F39" s="99"/>
      <c r="G39" s="99"/>
      <c r="H39" s="99"/>
      <c r="I39" s="99"/>
      <c r="J39" s="99"/>
      <c r="K39" s="99"/>
      <c r="L39" s="99"/>
      <c r="M39" s="99"/>
      <c r="N39" s="99"/>
      <c r="O39" s="99"/>
      <c r="P39" s="99"/>
      <c r="Q39" s="99"/>
      <c r="R39" s="99"/>
      <c r="S39" s="99"/>
      <c r="T39" s="99"/>
      <c r="U39" s="98"/>
    </row>
  </sheetData>
  <mergeCells count="68">
    <mergeCell ref="B38:U38"/>
    <mergeCell ref="B39:U39"/>
    <mergeCell ref="B32:U32"/>
    <mergeCell ref="B33:U33"/>
    <mergeCell ref="B34:U34"/>
    <mergeCell ref="B35:U35"/>
    <mergeCell ref="B36:U36"/>
    <mergeCell ref="B37:U37"/>
    <mergeCell ref="B25:D25"/>
    <mergeCell ref="B26:D26"/>
    <mergeCell ref="B28:U28"/>
    <mergeCell ref="B29:U29"/>
    <mergeCell ref="B30:U30"/>
    <mergeCell ref="B31:U31"/>
    <mergeCell ref="C20:H20"/>
    <mergeCell ref="I20:K20"/>
    <mergeCell ref="L20:O20"/>
    <mergeCell ref="C21:H21"/>
    <mergeCell ref="I21:K21"/>
    <mergeCell ref="L21:O21"/>
    <mergeCell ref="C18:H18"/>
    <mergeCell ref="I18:K18"/>
    <mergeCell ref="L18:O18"/>
    <mergeCell ref="C19:H19"/>
    <mergeCell ref="I19:K19"/>
    <mergeCell ref="L19:O19"/>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63" fitToHeight="1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39"/>
  <sheetViews>
    <sheetView view="pageBreakPreview" zoomScale="80" zoomScaleNormal="80" zoomScaleSheetLayoutView="80" workbookViewId="0">
      <selection activeCell="K2" sqref="K2"/>
    </sheetView>
  </sheetViews>
  <sheetFormatPr baseColWidth="10" defaultColWidth="11.42578125" defaultRowHeight="12.75"/>
  <cols>
    <col min="1" max="1" width="4" style="1" customWidth="1"/>
    <col min="2" max="2" width="15.71093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 style="1" customWidth="1"/>
    <col min="11" max="11" width="10.85546875" style="1" customWidth="1"/>
    <col min="12" max="12" width="8.85546875" style="1" customWidth="1"/>
    <col min="13" max="13" width="7" style="1" customWidth="1"/>
    <col min="14" max="14" width="9.42578125" style="1" customWidth="1"/>
    <col min="15" max="15" width="12.7109375" style="1" customWidth="1"/>
    <col min="16" max="16" width="13.28515625" style="1" customWidth="1"/>
    <col min="17" max="17" width="13.85546875" style="1" customWidth="1"/>
    <col min="18" max="18" width="10.28515625" style="1" customWidth="1"/>
    <col min="19" max="19" width="14.85546875" style="1" customWidth="1"/>
    <col min="20" max="20" width="12.28515625" style="1" customWidth="1"/>
    <col min="21" max="21" width="11.85546875" style="1" customWidth="1"/>
    <col min="22" max="22" width="13.140625" style="1" customWidth="1"/>
    <col min="23" max="23" width="12.28515625" style="1" customWidth="1"/>
    <col min="24" max="24" width="9.7109375" style="1" customWidth="1"/>
    <col min="25" max="25" width="10" style="1" customWidth="1"/>
    <col min="26" max="26" width="11" style="1" customWidth="1"/>
    <col min="27" max="29" width="11.42578125" style="1"/>
    <col min="30" max="30" width="17.5703125" style="1" customWidth="1"/>
    <col min="31" max="16384" width="11.42578125" style="1"/>
  </cols>
  <sheetData>
    <row r="1" spans="1:34" s="2" customFormat="1" ht="48" customHeight="1">
      <c r="A1" s="3"/>
      <c r="B1" s="4" t="s">
        <v>0</v>
      </c>
      <c r="C1" s="4"/>
      <c r="D1" s="4"/>
      <c r="E1" s="4"/>
      <c r="F1" s="4"/>
      <c r="G1" s="4"/>
      <c r="H1" s="4"/>
      <c r="I1" s="4"/>
      <c r="J1" s="4"/>
      <c r="K1" s="4"/>
      <c r="L1" s="4"/>
      <c r="M1" s="3" t="s">
        <v>1</v>
      </c>
      <c r="N1" s="3"/>
      <c r="O1" s="3"/>
      <c r="P1" s="5"/>
      <c r="Q1" s="5"/>
      <c r="R1" s="5"/>
      <c r="Y1" s="6"/>
      <c r="Z1" s="6"/>
      <c r="AA1" s="7"/>
      <c r="AH1" s="8"/>
    </row>
    <row r="2" spans="1:34" ht="13.5" customHeight="1" thickBot="1"/>
    <row r="3" spans="1:34" ht="22.5" customHeight="1" thickTop="1" thickBot="1">
      <c r="B3" s="9" t="s">
        <v>2</v>
      </c>
      <c r="C3" s="10"/>
      <c r="D3" s="10"/>
      <c r="E3" s="10"/>
      <c r="F3" s="10"/>
      <c r="G3" s="10"/>
      <c r="H3" s="11"/>
      <c r="I3" s="11"/>
      <c r="J3" s="11"/>
      <c r="K3" s="11"/>
      <c r="L3" s="11"/>
      <c r="M3" s="11"/>
      <c r="N3" s="11"/>
      <c r="O3" s="11"/>
      <c r="P3" s="11"/>
      <c r="Q3" s="11"/>
      <c r="R3" s="11"/>
      <c r="S3" s="11"/>
      <c r="T3" s="11"/>
      <c r="U3" s="12"/>
    </row>
    <row r="4" spans="1:34" ht="51.75" customHeight="1" thickTop="1">
      <c r="B4" s="13" t="s">
        <v>3</v>
      </c>
      <c r="C4" s="14" t="s">
        <v>127</v>
      </c>
      <c r="D4" s="15" t="s">
        <v>128</v>
      </c>
      <c r="E4" s="15"/>
      <c r="F4" s="15"/>
      <c r="G4" s="15"/>
      <c r="H4" s="15"/>
      <c r="I4" s="16"/>
      <c r="J4" s="17" t="s">
        <v>6</v>
      </c>
      <c r="K4" s="18" t="s">
        <v>7</v>
      </c>
      <c r="L4" s="19" t="s">
        <v>8</v>
      </c>
      <c r="M4" s="19"/>
      <c r="N4" s="19"/>
      <c r="O4" s="19"/>
      <c r="P4" s="17" t="s">
        <v>9</v>
      </c>
      <c r="Q4" s="19" t="s">
        <v>129</v>
      </c>
      <c r="R4" s="19"/>
      <c r="S4" s="17" t="s">
        <v>11</v>
      </c>
      <c r="T4" s="19" t="s">
        <v>12</v>
      </c>
      <c r="U4" s="20"/>
    </row>
    <row r="5" spans="1:34" ht="15.75" customHeight="1">
      <c r="B5" s="21" t="s">
        <v>13</v>
      </c>
      <c r="C5" s="22"/>
      <c r="D5" s="22"/>
      <c r="E5" s="22"/>
      <c r="F5" s="22"/>
      <c r="G5" s="22"/>
      <c r="H5" s="22"/>
      <c r="I5" s="22"/>
      <c r="J5" s="22"/>
      <c r="K5" s="22"/>
      <c r="L5" s="22"/>
      <c r="M5" s="22"/>
      <c r="N5" s="22"/>
      <c r="O5" s="22"/>
      <c r="P5" s="22"/>
      <c r="Q5" s="22"/>
      <c r="R5" s="22"/>
      <c r="S5" s="22"/>
      <c r="T5" s="22"/>
      <c r="U5" s="23"/>
    </row>
    <row r="6" spans="1:34" ht="37.5" customHeight="1" thickBot="1">
      <c r="B6" s="24" t="s">
        <v>14</v>
      </c>
      <c r="C6" s="25" t="s">
        <v>80</v>
      </c>
      <c r="D6" s="25"/>
      <c r="E6" s="25"/>
      <c r="F6" s="25"/>
      <c r="G6" s="25"/>
      <c r="H6" s="26"/>
      <c r="I6" s="26"/>
      <c r="J6" s="26" t="s">
        <v>16</v>
      </c>
      <c r="K6" s="25" t="s">
        <v>81</v>
      </c>
      <c r="L6" s="25"/>
      <c r="M6" s="25"/>
      <c r="N6" s="27"/>
      <c r="O6" s="28" t="s">
        <v>18</v>
      </c>
      <c r="P6" s="25" t="s">
        <v>130</v>
      </c>
      <c r="Q6" s="25"/>
      <c r="R6" s="29"/>
      <c r="S6" s="28" t="s">
        <v>20</v>
      </c>
      <c r="T6" s="25" t="s">
        <v>131</v>
      </c>
      <c r="U6" s="30"/>
    </row>
    <row r="7" spans="1:34" ht="22.5" customHeight="1" thickTop="1" thickBot="1">
      <c r="B7" s="9" t="s">
        <v>22</v>
      </c>
      <c r="C7" s="10"/>
      <c r="D7" s="10"/>
      <c r="E7" s="10"/>
      <c r="F7" s="10"/>
      <c r="G7" s="10"/>
      <c r="H7" s="11"/>
      <c r="I7" s="11"/>
      <c r="J7" s="11"/>
      <c r="K7" s="11"/>
      <c r="L7" s="11"/>
      <c r="M7" s="11"/>
      <c r="N7" s="11"/>
      <c r="O7" s="11"/>
      <c r="P7" s="11"/>
      <c r="Q7" s="11"/>
      <c r="R7" s="11"/>
      <c r="S7" s="11"/>
      <c r="T7" s="11"/>
      <c r="U7" s="12"/>
    </row>
    <row r="8" spans="1:34" ht="16.5" customHeight="1" thickTop="1">
      <c r="B8" s="32" t="s">
        <v>23</v>
      </c>
      <c r="C8" s="35" t="s">
        <v>24</v>
      </c>
      <c r="D8" s="35"/>
      <c r="E8" s="35"/>
      <c r="F8" s="35"/>
      <c r="G8" s="35"/>
      <c r="H8" s="36"/>
      <c r="I8" s="41" t="s">
        <v>25</v>
      </c>
      <c r="J8" s="43"/>
      <c r="K8" s="43"/>
      <c r="L8" s="43"/>
      <c r="M8" s="43"/>
      <c r="N8" s="43"/>
      <c r="O8" s="43"/>
      <c r="P8" s="43"/>
      <c r="Q8" s="43"/>
      <c r="R8" s="43"/>
      <c r="S8" s="42"/>
      <c r="T8" s="45" t="s">
        <v>26</v>
      </c>
      <c r="U8" s="44"/>
    </row>
    <row r="9" spans="1:34" ht="19.5" customHeight="1">
      <c r="B9" s="34"/>
      <c r="C9" s="31"/>
      <c r="D9" s="31"/>
      <c r="E9" s="31"/>
      <c r="F9" s="31"/>
      <c r="G9" s="31"/>
      <c r="H9" s="39"/>
      <c r="I9" s="46" t="s">
        <v>27</v>
      </c>
      <c r="J9" s="47"/>
      <c r="K9" s="47"/>
      <c r="L9" s="47" t="s">
        <v>28</v>
      </c>
      <c r="M9" s="47"/>
      <c r="N9" s="47"/>
      <c r="O9" s="47"/>
      <c r="P9" s="47" t="s">
        <v>29</v>
      </c>
      <c r="Q9" s="47" t="s">
        <v>30</v>
      </c>
      <c r="R9" s="51" t="s">
        <v>31</v>
      </c>
      <c r="S9" s="50"/>
      <c r="T9" s="47" t="s">
        <v>32</v>
      </c>
      <c r="U9" s="52" t="s">
        <v>33</v>
      </c>
    </row>
    <row r="10" spans="1:34" ht="26.25" customHeight="1" thickBot="1">
      <c r="B10" s="33"/>
      <c r="C10" s="37"/>
      <c r="D10" s="37"/>
      <c r="E10" s="37"/>
      <c r="F10" s="37"/>
      <c r="G10" s="37"/>
      <c r="H10" s="38"/>
      <c r="I10" s="48"/>
      <c r="J10" s="49"/>
      <c r="K10" s="49"/>
      <c r="L10" s="49"/>
      <c r="M10" s="49"/>
      <c r="N10" s="49"/>
      <c r="O10" s="49"/>
      <c r="P10" s="49"/>
      <c r="Q10" s="49"/>
      <c r="R10" s="54" t="s">
        <v>34</v>
      </c>
      <c r="S10" s="55" t="s">
        <v>35</v>
      </c>
      <c r="T10" s="49"/>
      <c r="U10" s="53"/>
    </row>
    <row r="11" spans="1:34" ht="75" customHeight="1" thickTop="1" thickBot="1">
      <c r="A11" s="56"/>
      <c r="B11" s="57" t="s">
        <v>36</v>
      </c>
      <c r="C11" s="58" t="s">
        <v>132</v>
      </c>
      <c r="D11" s="58"/>
      <c r="E11" s="58"/>
      <c r="F11" s="58"/>
      <c r="G11" s="58"/>
      <c r="H11" s="58"/>
      <c r="I11" s="58" t="s">
        <v>1294</v>
      </c>
      <c r="J11" s="58"/>
      <c r="K11" s="58"/>
      <c r="L11" s="58" t="s">
        <v>43</v>
      </c>
      <c r="M11" s="58"/>
      <c r="N11" s="58"/>
      <c r="O11" s="58"/>
      <c r="P11" s="59" t="s">
        <v>44</v>
      </c>
      <c r="Q11" s="59" t="s">
        <v>41</v>
      </c>
      <c r="R11" s="100">
        <v>62944</v>
      </c>
      <c r="S11" s="100" t="s">
        <v>45</v>
      </c>
      <c r="T11" s="100">
        <v>115291.34</v>
      </c>
      <c r="U11" s="60" t="str">
        <f>IF(ISERR(T11/S11*100),"N/A",T11/S11*100)</f>
        <v>N/A</v>
      </c>
    </row>
    <row r="12" spans="1:34" ht="75" customHeight="1" thickTop="1">
      <c r="A12" s="56"/>
      <c r="B12" s="57" t="s">
        <v>46</v>
      </c>
      <c r="C12" s="58" t="s">
        <v>133</v>
      </c>
      <c r="D12" s="58"/>
      <c r="E12" s="58"/>
      <c r="F12" s="58"/>
      <c r="G12" s="58"/>
      <c r="H12" s="58"/>
      <c r="I12" s="58" t="s">
        <v>134</v>
      </c>
      <c r="J12" s="58"/>
      <c r="K12" s="58"/>
      <c r="L12" s="58" t="s">
        <v>135</v>
      </c>
      <c r="M12" s="58"/>
      <c r="N12" s="58"/>
      <c r="O12" s="58"/>
      <c r="P12" s="59" t="s">
        <v>40</v>
      </c>
      <c r="Q12" s="59" t="s">
        <v>41</v>
      </c>
      <c r="R12" s="59">
        <v>34.479999999999997</v>
      </c>
      <c r="S12" s="59">
        <v>34.479999999999997</v>
      </c>
      <c r="T12" s="59">
        <v>34.479999999999997</v>
      </c>
      <c r="U12" s="60">
        <f>IF(ISERR((S12-T12)*100/S12+100),"N/A",(S12-T12)*100/S12+100)</f>
        <v>100</v>
      </c>
    </row>
    <row r="13" spans="1:34" ht="75" customHeight="1" thickBot="1">
      <c r="A13" s="56"/>
      <c r="B13" s="61" t="s">
        <v>42</v>
      </c>
      <c r="C13" s="62" t="s">
        <v>42</v>
      </c>
      <c r="D13" s="62"/>
      <c r="E13" s="62"/>
      <c r="F13" s="62"/>
      <c r="G13" s="62"/>
      <c r="H13" s="62"/>
      <c r="I13" s="62" t="s">
        <v>136</v>
      </c>
      <c r="J13" s="62"/>
      <c r="K13" s="62"/>
      <c r="L13" s="62" t="s">
        <v>137</v>
      </c>
      <c r="M13" s="62"/>
      <c r="N13" s="62"/>
      <c r="O13" s="62"/>
      <c r="P13" s="63" t="s">
        <v>40</v>
      </c>
      <c r="Q13" s="63" t="s">
        <v>41</v>
      </c>
      <c r="R13" s="63">
        <v>52.82</v>
      </c>
      <c r="S13" s="63">
        <v>52.82</v>
      </c>
      <c r="T13" s="63">
        <v>52.82</v>
      </c>
      <c r="U13" s="65">
        <f t="shared" ref="U13:U21" si="0">IF(ISERR(T13/S13*100),"N/A",T13/S13*100)</f>
        <v>100</v>
      </c>
    </row>
    <row r="14" spans="1:34" ht="75" customHeight="1" thickTop="1">
      <c r="A14" s="56"/>
      <c r="B14" s="57" t="s">
        <v>51</v>
      </c>
      <c r="C14" s="58" t="s">
        <v>138</v>
      </c>
      <c r="D14" s="58"/>
      <c r="E14" s="58"/>
      <c r="F14" s="58"/>
      <c r="G14" s="58"/>
      <c r="H14" s="58"/>
      <c r="I14" s="58" t="s">
        <v>139</v>
      </c>
      <c r="J14" s="58"/>
      <c r="K14" s="58"/>
      <c r="L14" s="58" t="s">
        <v>140</v>
      </c>
      <c r="M14" s="58"/>
      <c r="N14" s="58"/>
      <c r="O14" s="58"/>
      <c r="P14" s="59" t="s">
        <v>40</v>
      </c>
      <c r="Q14" s="59" t="s">
        <v>106</v>
      </c>
      <c r="R14" s="59">
        <v>2</v>
      </c>
      <c r="S14" s="59">
        <v>2</v>
      </c>
      <c r="T14" s="59">
        <v>-8</v>
      </c>
      <c r="U14" s="60">
        <f t="shared" si="0"/>
        <v>-400</v>
      </c>
    </row>
    <row r="15" spans="1:34" ht="75" customHeight="1">
      <c r="A15" s="56"/>
      <c r="B15" s="61" t="s">
        <v>42</v>
      </c>
      <c r="C15" s="62" t="s">
        <v>141</v>
      </c>
      <c r="D15" s="62"/>
      <c r="E15" s="62"/>
      <c r="F15" s="62"/>
      <c r="G15" s="62"/>
      <c r="H15" s="62"/>
      <c r="I15" s="62" t="s">
        <v>142</v>
      </c>
      <c r="J15" s="62"/>
      <c r="K15" s="62"/>
      <c r="L15" s="62" t="s">
        <v>143</v>
      </c>
      <c r="M15" s="62"/>
      <c r="N15" s="62"/>
      <c r="O15" s="62"/>
      <c r="P15" s="63" t="s">
        <v>40</v>
      </c>
      <c r="Q15" s="63" t="s">
        <v>106</v>
      </c>
      <c r="R15" s="63">
        <v>7.14</v>
      </c>
      <c r="S15" s="63">
        <v>7.14</v>
      </c>
      <c r="T15" s="63">
        <v>1.19</v>
      </c>
      <c r="U15" s="65">
        <f t="shared" si="0"/>
        <v>16.666666666666664</v>
      </c>
    </row>
    <row r="16" spans="1:34" ht="75" customHeight="1">
      <c r="A16" s="56"/>
      <c r="B16" s="61" t="s">
        <v>42</v>
      </c>
      <c r="C16" s="62" t="s">
        <v>144</v>
      </c>
      <c r="D16" s="62"/>
      <c r="E16" s="62"/>
      <c r="F16" s="62"/>
      <c r="G16" s="62"/>
      <c r="H16" s="62"/>
      <c r="I16" s="62" t="s">
        <v>145</v>
      </c>
      <c r="J16" s="62"/>
      <c r="K16" s="62"/>
      <c r="L16" s="62" t="s">
        <v>146</v>
      </c>
      <c r="M16" s="62"/>
      <c r="N16" s="62"/>
      <c r="O16" s="62"/>
      <c r="P16" s="63" t="s">
        <v>40</v>
      </c>
      <c r="Q16" s="63" t="s">
        <v>106</v>
      </c>
      <c r="R16" s="63">
        <v>5</v>
      </c>
      <c r="S16" s="63">
        <v>5</v>
      </c>
      <c r="T16" s="63">
        <v>25</v>
      </c>
      <c r="U16" s="65">
        <f t="shared" si="0"/>
        <v>500</v>
      </c>
    </row>
    <row r="17" spans="1:22" ht="75" customHeight="1" thickBot="1">
      <c r="A17" s="56"/>
      <c r="B17" s="61" t="s">
        <v>42</v>
      </c>
      <c r="C17" s="62" t="s">
        <v>147</v>
      </c>
      <c r="D17" s="62"/>
      <c r="E17" s="62"/>
      <c r="F17" s="62"/>
      <c r="G17" s="62"/>
      <c r="H17" s="62"/>
      <c r="I17" s="62" t="s">
        <v>148</v>
      </c>
      <c r="J17" s="62"/>
      <c r="K17" s="62"/>
      <c r="L17" s="62" t="s">
        <v>149</v>
      </c>
      <c r="M17" s="62"/>
      <c r="N17" s="62"/>
      <c r="O17" s="62"/>
      <c r="P17" s="63" t="s">
        <v>40</v>
      </c>
      <c r="Q17" s="63" t="s">
        <v>106</v>
      </c>
      <c r="R17" s="63">
        <v>21.79</v>
      </c>
      <c r="S17" s="63">
        <v>21.79</v>
      </c>
      <c r="T17" s="63">
        <v>21.79</v>
      </c>
      <c r="U17" s="65">
        <f t="shared" si="0"/>
        <v>100</v>
      </c>
    </row>
    <row r="18" spans="1:22" ht="75" customHeight="1" thickTop="1">
      <c r="A18" s="56"/>
      <c r="B18" s="57" t="s">
        <v>56</v>
      </c>
      <c r="C18" s="58" t="s">
        <v>150</v>
      </c>
      <c r="D18" s="58"/>
      <c r="E18" s="58"/>
      <c r="F18" s="58"/>
      <c r="G18" s="58"/>
      <c r="H18" s="58"/>
      <c r="I18" s="58" t="s">
        <v>151</v>
      </c>
      <c r="J18" s="58"/>
      <c r="K18" s="58"/>
      <c r="L18" s="58" t="s">
        <v>152</v>
      </c>
      <c r="M18" s="58"/>
      <c r="N18" s="58"/>
      <c r="O18" s="58"/>
      <c r="P18" s="59" t="s">
        <v>40</v>
      </c>
      <c r="Q18" s="59" t="s">
        <v>106</v>
      </c>
      <c r="R18" s="59">
        <v>20</v>
      </c>
      <c r="S18" s="59">
        <v>20</v>
      </c>
      <c r="T18" s="59">
        <v>50</v>
      </c>
      <c r="U18" s="60">
        <f t="shared" si="0"/>
        <v>250</v>
      </c>
    </row>
    <row r="19" spans="1:22" ht="75" customHeight="1">
      <c r="A19" s="56"/>
      <c r="B19" s="61" t="s">
        <v>42</v>
      </c>
      <c r="C19" s="62" t="s">
        <v>153</v>
      </c>
      <c r="D19" s="62"/>
      <c r="E19" s="62"/>
      <c r="F19" s="62"/>
      <c r="G19" s="62"/>
      <c r="H19" s="62"/>
      <c r="I19" s="62" t="s">
        <v>154</v>
      </c>
      <c r="J19" s="62"/>
      <c r="K19" s="62"/>
      <c r="L19" s="62" t="s">
        <v>155</v>
      </c>
      <c r="M19" s="62"/>
      <c r="N19" s="62"/>
      <c r="O19" s="62"/>
      <c r="P19" s="63" t="s">
        <v>40</v>
      </c>
      <c r="Q19" s="63" t="s">
        <v>106</v>
      </c>
      <c r="R19" s="63">
        <v>3.33</v>
      </c>
      <c r="S19" s="63">
        <v>3.33</v>
      </c>
      <c r="T19" s="63">
        <v>3.33</v>
      </c>
      <c r="U19" s="65">
        <f t="shared" si="0"/>
        <v>100</v>
      </c>
    </row>
    <row r="20" spans="1:22" ht="75" customHeight="1">
      <c r="A20" s="56"/>
      <c r="B20" s="61" t="s">
        <v>42</v>
      </c>
      <c r="C20" s="62" t="s">
        <v>156</v>
      </c>
      <c r="D20" s="62"/>
      <c r="E20" s="62"/>
      <c r="F20" s="62"/>
      <c r="G20" s="62"/>
      <c r="H20" s="62"/>
      <c r="I20" s="62" t="s">
        <v>157</v>
      </c>
      <c r="J20" s="62"/>
      <c r="K20" s="62"/>
      <c r="L20" s="62" t="s">
        <v>158</v>
      </c>
      <c r="M20" s="62"/>
      <c r="N20" s="62"/>
      <c r="O20" s="62"/>
      <c r="P20" s="63" t="s">
        <v>40</v>
      </c>
      <c r="Q20" s="63" t="s">
        <v>106</v>
      </c>
      <c r="R20" s="63">
        <v>13.43</v>
      </c>
      <c r="S20" s="63">
        <v>13.43</v>
      </c>
      <c r="T20" s="63">
        <v>13.43</v>
      </c>
      <c r="U20" s="65">
        <f t="shared" si="0"/>
        <v>100</v>
      </c>
    </row>
    <row r="21" spans="1:22" ht="75" customHeight="1" thickBot="1">
      <c r="A21" s="56"/>
      <c r="B21" s="61" t="s">
        <v>42</v>
      </c>
      <c r="C21" s="62" t="s">
        <v>159</v>
      </c>
      <c r="D21" s="62"/>
      <c r="E21" s="62"/>
      <c r="F21" s="62"/>
      <c r="G21" s="62"/>
      <c r="H21" s="62"/>
      <c r="I21" s="62" t="s">
        <v>160</v>
      </c>
      <c r="J21" s="62"/>
      <c r="K21" s="62"/>
      <c r="L21" s="62" t="s">
        <v>161</v>
      </c>
      <c r="M21" s="62"/>
      <c r="N21" s="62"/>
      <c r="O21" s="62"/>
      <c r="P21" s="63" t="s">
        <v>40</v>
      </c>
      <c r="Q21" s="63" t="s">
        <v>116</v>
      </c>
      <c r="R21" s="63">
        <v>1.96</v>
      </c>
      <c r="S21" s="63">
        <v>1.96</v>
      </c>
      <c r="T21" s="63">
        <v>1.96</v>
      </c>
      <c r="U21" s="65">
        <f t="shared" si="0"/>
        <v>100</v>
      </c>
    </row>
    <row r="22" spans="1:22" ht="22.5" customHeight="1" thickTop="1" thickBot="1">
      <c r="B22" s="9" t="s">
        <v>61</v>
      </c>
      <c r="C22" s="10"/>
      <c r="D22" s="10"/>
      <c r="E22" s="10"/>
      <c r="F22" s="10"/>
      <c r="G22" s="10"/>
      <c r="H22" s="11"/>
      <c r="I22" s="11"/>
      <c r="J22" s="11"/>
      <c r="K22" s="11"/>
      <c r="L22" s="11"/>
      <c r="M22" s="11"/>
      <c r="N22" s="11"/>
      <c r="O22" s="11"/>
      <c r="P22" s="11"/>
      <c r="Q22" s="11"/>
      <c r="R22" s="11"/>
      <c r="S22" s="11"/>
      <c r="T22" s="11"/>
      <c r="U22" s="12"/>
      <c r="V22" s="66"/>
    </row>
    <row r="23" spans="1:22" ht="26.25" customHeight="1" thickTop="1">
      <c r="B23" s="67"/>
      <c r="C23" s="68"/>
      <c r="D23" s="68"/>
      <c r="E23" s="68"/>
      <c r="F23" s="68"/>
      <c r="G23" s="68"/>
      <c r="H23" s="69"/>
      <c r="I23" s="69"/>
      <c r="J23" s="69"/>
      <c r="K23" s="69"/>
      <c r="L23" s="69"/>
      <c r="M23" s="69"/>
      <c r="N23" s="69"/>
      <c r="O23" s="69"/>
      <c r="P23" s="70"/>
      <c r="Q23" s="71"/>
      <c r="R23" s="72" t="s">
        <v>62</v>
      </c>
      <c r="S23" s="40" t="s">
        <v>63</v>
      </c>
      <c r="T23" s="72" t="s">
        <v>64</v>
      </c>
      <c r="U23" s="40" t="s">
        <v>65</v>
      </c>
    </row>
    <row r="24" spans="1:22" ht="26.25" customHeight="1" thickBot="1">
      <c r="B24" s="73"/>
      <c r="C24" s="74"/>
      <c r="D24" s="74"/>
      <c r="E24" s="74"/>
      <c r="F24" s="74"/>
      <c r="G24" s="74"/>
      <c r="H24" s="75"/>
      <c r="I24" s="75"/>
      <c r="J24" s="75"/>
      <c r="K24" s="75"/>
      <c r="L24" s="75"/>
      <c r="M24" s="75"/>
      <c r="N24" s="75"/>
      <c r="O24" s="75"/>
      <c r="P24" s="76"/>
      <c r="Q24" s="77"/>
      <c r="R24" s="78" t="s">
        <v>66</v>
      </c>
      <c r="S24" s="77" t="s">
        <v>66</v>
      </c>
      <c r="T24" s="77" t="s">
        <v>66</v>
      </c>
      <c r="U24" s="77" t="s">
        <v>67</v>
      </c>
    </row>
    <row r="25" spans="1:22" ht="13.5" customHeight="1" thickBot="1">
      <c r="B25" s="79" t="s">
        <v>68</v>
      </c>
      <c r="C25" s="80"/>
      <c r="D25" s="80"/>
      <c r="E25" s="81"/>
      <c r="F25" s="81"/>
      <c r="G25" s="81"/>
      <c r="H25" s="82"/>
      <c r="I25" s="82"/>
      <c r="J25" s="82"/>
      <c r="K25" s="82"/>
      <c r="L25" s="82"/>
      <c r="M25" s="82"/>
      <c r="N25" s="82"/>
      <c r="O25" s="82"/>
      <c r="P25" s="83"/>
      <c r="Q25" s="83"/>
      <c r="R25" s="84">
        <f>421.694179</f>
        <v>421.69417900000002</v>
      </c>
      <c r="S25" s="84">
        <f>320.563212</f>
        <v>320.56321200000002</v>
      </c>
      <c r="T25" s="84">
        <f>320.985402</f>
        <v>320.98540200000002</v>
      </c>
      <c r="U25" s="85">
        <f>+IF(ISERR(T25/S25*100),"N/A",T25/S25*100)</f>
        <v>100.13170257353174</v>
      </c>
    </row>
    <row r="26" spans="1:22" ht="13.5" customHeight="1" thickBot="1">
      <c r="B26" s="86" t="s">
        <v>69</v>
      </c>
      <c r="C26" s="87"/>
      <c r="D26" s="87"/>
      <c r="E26" s="88"/>
      <c r="F26" s="88"/>
      <c r="G26" s="88"/>
      <c r="H26" s="89"/>
      <c r="I26" s="89"/>
      <c r="J26" s="89"/>
      <c r="K26" s="89"/>
      <c r="L26" s="89"/>
      <c r="M26" s="89"/>
      <c r="N26" s="89"/>
      <c r="O26" s="89"/>
      <c r="P26" s="90"/>
      <c r="Q26" s="90"/>
      <c r="R26" s="84">
        <f>422.116369</f>
        <v>422.11636900000002</v>
      </c>
      <c r="S26" s="84">
        <f>320.985402</f>
        <v>320.98540200000002</v>
      </c>
      <c r="T26" s="84">
        <f>320.985402</f>
        <v>320.98540200000002</v>
      </c>
      <c r="U26" s="85">
        <f>+IF(ISERR(T26/S26*100),"N/A",T26/S26*100)</f>
        <v>100</v>
      </c>
    </row>
    <row r="27" spans="1:22" ht="14.85" customHeight="1" thickTop="1" thickBot="1">
      <c r="B27" s="9" t="s">
        <v>70</v>
      </c>
      <c r="C27" s="10"/>
      <c r="D27" s="10"/>
      <c r="E27" s="10"/>
      <c r="F27" s="10"/>
      <c r="G27" s="10"/>
      <c r="H27" s="11"/>
      <c r="I27" s="11"/>
      <c r="J27" s="11"/>
      <c r="K27" s="11"/>
      <c r="L27" s="11"/>
      <c r="M27" s="11"/>
      <c r="N27" s="11"/>
      <c r="O27" s="11"/>
      <c r="P27" s="11"/>
      <c r="Q27" s="11"/>
      <c r="R27" s="11"/>
      <c r="S27" s="11"/>
      <c r="T27" s="11"/>
      <c r="U27" s="12"/>
    </row>
    <row r="28" spans="1:22" ht="44.25" customHeight="1" thickTop="1">
      <c r="B28" s="91" t="s">
        <v>71</v>
      </c>
      <c r="C28" s="93"/>
      <c r="D28" s="93"/>
      <c r="E28" s="93"/>
      <c r="F28" s="93"/>
      <c r="G28" s="93"/>
      <c r="H28" s="93"/>
      <c r="I28" s="93"/>
      <c r="J28" s="93"/>
      <c r="K28" s="93"/>
      <c r="L28" s="93"/>
      <c r="M28" s="93"/>
      <c r="N28" s="93"/>
      <c r="O28" s="93"/>
      <c r="P28" s="93"/>
      <c r="Q28" s="93"/>
      <c r="R28" s="93"/>
      <c r="S28" s="93"/>
      <c r="T28" s="93"/>
      <c r="U28" s="92"/>
    </row>
    <row r="29" spans="1:22" ht="34.5" customHeight="1">
      <c r="B29" s="94" t="s">
        <v>73</v>
      </c>
      <c r="C29" s="96"/>
      <c r="D29" s="96"/>
      <c r="E29" s="96"/>
      <c r="F29" s="96"/>
      <c r="G29" s="96"/>
      <c r="H29" s="96"/>
      <c r="I29" s="96"/>
      <c r="J29" s="96"/>
      <c r="K29" s="96"/>
      <c r="L29" s="96"/>
      <c r="M29" s="96"/>
      <c r="N29" s="96"/>
      <c r="O29" s="96"/>
      <c r="P29" s="96"/>
      <c r="Q29" s="96"/>
      <c r="R29" s="96"/>
      <c r="S29" s="96"/>
      <c r="T29" s="96"/>
      <c r="U29" s="95"/>
    </row>
    <row r="30" spans="1:22" ht="20.45" customHeight="1">
      <c r="B30" s="94" t="s">
        <v>162</v>
      </c>
      <c r="C30" s="96"/>
      <c r="D30" s="96"/>
      <c r="E30" s="96"/>
      <c r="F30" s="96"/>
      <c r="G30" s="96"/>
      <c r="H30" s="96"/>
      <c r="I30" s="96"/>
      <c r="J30" s="96"/>
      <c r="K30" s="96"/>
      <c r="L30" s="96"/>
      <c r="M30" s="96"/>
      <c r="N30" s="96"/>
      <c r="O30" s="96"/>
      <c r="P30" s="96"/>
      <c r="Q30" s="96"/>
      <c r="R30" s="96"/>
      <c r="S30" s="96"/>
      <c r="T30" s="96"/>
      <c r="U30" s="95"/>
    </row>
    <row r="31" spans="1:22" ht="24.95" customHeight="1">
      <c r="B31" s="94" t="s">
        <v>163</v>
      </c>
      <c r="C31" s="96"/>
      <c r="D31" s="96"/>
      <c r="E31" s="96"/>
      <c r="F31" s="96"/>
      <c r="G31" s="96"/>
      <c r="H31" s="96"/>
      <c r="I31" s="96"/>
      <c r="J31" s="96"/>
      <c r="K31" s="96"/>
      <c r="L31" s="96"/>
      <c r="M31" s="96"/>
      <c r="N31" s="96"/>
      <c r="O31" s="96"/>
      <c r="P31" s="96"/>
      <c r="Q31" s="96"/>
      <c r="R31" s="96"/>
      <c r="S31" s="96"/>
      <c r="T31" s="96"/>
      <c r="U31" s="95"/>
    </row>
    <row r="32" spans="1:22" ht="53.85" customHeight="1">
      <c r="B32" s="94" t="s">
        <v>164</v>
      </c>
      <c r="C32" s="96"/>
      <c r="D32" s="96"/>
      <c r="E32" s="96"/>
      <c r="F32" s="96"/>
      <c r="G32" s="96"/>
      <c r="H32" s="96"/>
      <c r="I32" s="96"/>
      <c r="J32" s="96"/>
      <c r="K32" s="96"/>
      <c r="L32" s="96"/>
      <c r="M32" s="96"/>
      <c r="N32" s="96"/>
      <c r="O32" s="96"/>
      <c r="P32" s="96"/>
      <c r="Q32" s="96"/>
      <c r="R32" s="96"/>
      <c r="S32" s="96"/>
      <c r="T32" s="96"/>
      <c r="U32" s="95"/>
    </row>
    <row r="33" spans="2:21" ht="45.95" customHeight="1">
      <c r="B33" s="94" t="s">
        <v>165</v>
      </c>
      <c r="C33" s="96"/>
      <c r="D33" s="96"/>
      <c r="E33" s="96"/>
      <c r="F33" s="96"/>
      <c r="G33" s="96"/>
      <c r="H33" s="96"/>
      <c r="I33" s="96"/>
      <c r="J33" s="96"/>
      <c r="K33" s="96"/>
      <c r="L33" s="96"/>
      <c r="M33" s="96"/>
      <c r="N33" s="96"/>
      <c r="O33" s="96"/>
      <c r="P33" s="96"/>
      <c r="Q33" s="96"/>
      <c r="R33" s="96"/>
      <c r="S33" s="96"/>
      <c r="T33" s="96"/>
      <c r="U33" s="95"/>
    </row>
    <row r="34" spans="2:21" ht="48.2" customHeight="1">
      <c r="B34" s="94" t="s">
        <v>166</v>
      </c>
      <c r="C34" s="96"/>
      <c r="D34" s="96"/>
      <c r="E34" s="96"/>
      <c r="F34" s="96"/>
      <c r="G34" s="96"/>
      <c r="H34" s="96"/>
      <c r="I34" s="96"/>
      <c r="J34" s="96"/>
      <c r="K34" s="96"/>
      <c r="L34" s="96"/>
      <c r="M34" s="96"/>
      <c r="N34" s="96"/>
      <c r="O34" s="96"/>
      <c r="P34" s="96"/>
      <c r="Q34" s="96"/>
      <c r="R34" s="96"/>
      <c r="S34" s="96"/>
      <c r="T34" s="96"/>
      <c r="U34" s="95"/>
    </row>
    <row r="35" spans="2:21" ht="17.25" customHeight="1">
      <c r="B35" s="94" t="s">
        <v>167</v>
      </c>
      <c r="C35" s="96"/>
      <c r="D35" s="96"/>
      <c r="E35" s="96"/>
      <c r="F35" s="96"/>
      <c r="G35" s="96"/>
      <c r="H35" s="96"/>
      <c r="I35" s="96"/>
      <c r="J35" s="96"/>
      <c r="K35" s="96"/>
      <c r="L35" s="96"/>
      <c r="M35" s="96"/>
      <c r="N35" s="96"/>
      <c r="O35" s="96"/>
      <c r="P35" s="96"/>
      <c r="Q35" s="96"/>
      <c r="R35" s="96"/>
      <c r="S35" s="96"/>
      <c r="T35" s="96"/>
      <c r="U35" s="95"/>
    </row>
    <row r="36" spans="2:21" ht="49.35" customHeight="1">
      <c r="B36" s="94" t="s">
        <v>168</v>
      </c>
      <c r="C36" s="96"/>
      <c r="D36" s="96"/>
      <c r="E36" s="96"/>
      <c r="F36" s="96"/>
      <c r="G36" s="96"/>
      <c r="H36" s="96"/>
      <c r="I36" s="96"/>
      <c r="J36" s="96"/>
      <c r="K36" s="96"/>
      <c r="L36" s="96"/>
      <c r="M36" s="96"/>
      <c r="N36" s="96"/>
      <c r="O36" s="96"/>
      <c r="P36" s="96"/>
      <c r="Q36" s="96"/>
      <c r="R36" s="96"/>
      <c r="S36" s="96"/>
      <c r="T36" s="96"/>
      <c r="U36" s="95"/>
    </row>
    <row r="37" spans="2:21" ht="34.5" customHeight="1">
      <c r="B37" s="94" t="s">
        <v>169</v>
      </c>
      <c r="C37" s="96"/>
      <c r="D37" s="96"/>
      <c r="E37" s="96"/>
      <c r="F37" s="96"/>
      <c r="G37" s="96"/>
      <c r="H37" s="96"/>
      <c r="I37" s="96"/>
      <c r="J37" s="96"/>
      <c r="K37" s="96"/>
      <c r="L37" s="96"/>
      <c r="M37" s="96"/>
      <c r="N37" s="96"/>
      <c r="O37" s="96"/>
      <c r="P37" s="96"/>
      <c r="Q37" s="96"/>
      <c r="R37" s="96"/>
      <c r="S37" s="96"/>
      <c r="T37" s="96"/>
      <c r="U37" s="95"/>
    </row>
    <row r="38" spans="2:21" ht="33.75" customHeight="1">
      <c r="B38" s="94" t="s">
        <v>170</v>
      </c>
      <c r="C38" s="96"/>
      <c r="D38" s="96"/>
      <c r="E38" s="96"/>
      <c r="F38" s="96"/>
      <c r="G38" s="96"/>
      <c r="H38" s="96"/>
      <c r="I38" s="96"/>
      <c r="J38" s="96"/>
      <c r="K38" s="96"/>
      <c r="L38" s="96"/>
      <c r="M38" s="96"/>
      <c r="N38" s="96"/>
      <c r="O38" s="96"/>
      <c r="P38" s="96"/>
      <c r="Q38" s="96"/>
      <c r="R38" s="96"/>
      <c r="S38" s="96"/>
      <c r="T38" s="96"/>
      <c r="U38" s="95"/>
    </row>
    <row r="39" spans="2:21" ht="19.350000000000001" customHeight="1" thickBot="1">
      <c r="B39" s="97" t="s">
        <v>171</v>
      </c>
      <c r="C39" s="99"/>
      <c r="D39" s="99"/>
      <c r="E39" s="99"/>
      <c r="F39" s="99"/>
      <c r="G39" s="99"/>
      <c r="H39" s="99"/>
      <c r="I39" s="99"/>
      <c r="J39" s="99"/>
      <c r="K39" s="99"/>
      <c r="L39" s="99"/>
      <c r="M39" s="99"/>
      <c r="N39" s="99"/>
      <c r="O39" s="99"/>
      <c r="P39" s="99"/>
      <c r="Q39" s="99"/>
      <c r="R39" s="99"/>
      <c r="S39" s="99"/>
      <c r="T39" s="99"/>
      <c r="U39" s="98"/>
    </row>
  </sheetData>
  <mergeCells count="68">
    <mergeCell ref="B38:U38"/>
    <mergeCell ref="B39:U39"/>
    <mergeCell ref="B32:U32"/>
    <mergeCell ref="B33:U33"/>
    <mergeCell ref="B34:U34"/>
    <mergeCell ref="B35:U35"/>
    <mergeCell ref="B36:U36"/>
    <mergeCell ref="B37:U37"/>
    <mergeCell ref="B25:D25"/>
    <mergeCell ref="B26:D26"/>
    <mergeCell ref="B28:U28"/>
    <mergeCell ref="B29:U29"/>
    <mergeCell ref="B30:U30"/>
    <mergeCell ref="B31:U31"/>
    <mergeCell ref="C20:H20"/>
    <mergeCell ref="I20:K20"/>
    <mergeCell ref="L20:O20"/>
    <mergeCell ref="C21:H21"/>
    <mergeCell ref="I21:K21"/>
    <mergeCell ref="L21:O21"/>
    <mergeCell ref="C18:H18"/>
    <mergeCell ref="I18:K18"/>
    <mergeCell ref="L18:O18"/>
    <mergeCell ref="C19:H19"/>
    <mergeCell ref="I19:K19"/>
    <mergeCell ref="L19:O19"/>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63" fitToHeight="10" orientation="landscape" r:id="rId1"/>
  <headerFooter>
    <oddFooter>&amp;R&amp;P de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61"/>
  <sheetViews>
    <sheetView view="pageBreakPreview" zoomScale="80" zoomScaleNormal="80" zoomScaleSheetLayoutView="80" workbookViewId="0">
      <selection activeCell="I13" sqref="I13:K13"/>
    </sheetView>
  </sheetViews>
  <sheetFormatPr baseColWidth="10" defaultColWidth="11.42578125" defaultRowHeight="12.75"/>
  <cols>
    <col min="1" max="1" width="4" style="1" customWidth="1"/>
    <col min="2" max="2" width="15.71093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 style="1" customWidth="1"/>
    <col min="11" max="11" width="10.85546875" style="1" customWidth="1"/>
    <col min="12" max="12" width="8.85546875" style="1" customWidth="1"/>
    <col min="13" max="13" width="7" style="1" customWidth="1"/>
    <col min="14" max="14" width="9.42578125" style="1" customWidth="1"/>
    <col min="15" max="15" width="12.7109375" style="1" customWidth="1"/>
    <col min="16" max="16" width="13.28515625" style="1" customWidth="1"/>
    <col min="17" max="17" width="13.85546875" style="1" customWidth="1"/>
    <col min="18" max="18" width="10.28515625" style="1" customWidth="1"/>
    <col min="19" max="19" width="14.85546875" style="1" customWidth="1"/>
    <col min="20" max="20" width="12.28515625" style="1" customWidth="1"/>
    <col min="21" max="21" width="11.85546875" style="1" customWidth="1"/>
    <col min="22" max="22" width="13.140625" style="1" customWidth="1"/>
    <col min="23" max="23" width="12.28515625" style="1" customWidth="1"/>
    <col min="24" max="24" width="9.7109375" style="1" customWidth="1"/>
    <col min="25" max="25" width="10" style="1" customWidth="1"/>
    <col min="26" max="26" width="11" style="1" customWidth="1"/>
    <col min="27" max="29" width="11.42578125" style="1"/>
    <col min="30" max="30" width="17.5703125" style="1" customWidth="1"/>
    <col min="31" max="16384" width="11.42578125" style="1"/>
  </cols>
  <sheetData>
    <row r="1" spans="1:34" s="2" customFormat="1" ht="48" customHeight="1">
      <c r="A1" s="3"/>
      <c r="B1" s="4" t="s">
        <v>0</v>
      </c>
      <c r="C1" s="4"/>
      <c r="D1" s="4"/>
      <c r="E1" s="4"/>
      <c r="F1" s="4"/>
      <c r="G1" s="4"/>
      <c r="H1" s="4"/>
      <c r="I1" s="4"/>
      <c r="J1" s="4"/>
      <c r="K1" s="4"/>
      <c r="L1" s="4"/>
      <c r="M1" s="3" t="s">
        <v>1</v>
      </c>
      <c r="N1" s="3"/>
      <c r="O1" s="3"/>
      <c r="P1" s="5"/>
      <c r="Q1" s="5"/>
      <c r="R1" s="5"/>
      <c r="Y1" s="6"/>
      <c r="Z1" s="6"/>
      <c r="AA1" s="7"/>
      <c r="AH1" s="8"/>
    </row>
    <row r="2" spans="1:34" ht="13.5" customHeight="1" thickBot="1"/>
    <row r="3" spans="1:34" ht="22.5" customHeight="1" thickTop="1" thickBot="1">
      <c r="B3" s="9" t="s">
        <v>2</v>
      </c>
      <c r="C3" s="10"/>
      <c r="D3" s="10"/>
      <c r="E3" s="10"/>
      <c r="F3" s="10"/>
      <c r="G3" s="10"/>
      <c r="H3" s="11"/>
      <c r="I3" s="11"/>
      <c r="J3" s="11"/>
      <c r="K3" s="11"/>
      <c r="L3" s="11"/>
      <c r="M3" s="11"/>
      <c r="N3" s="11"/>
      <c r="O3" s="11"/>
      <c r="P3" s="11"/>
      <c r="Q3" s="11"/>
      <c r="R3" s="11"/>
      <c r="S3" s="11"/>
      <c r="T3" s="11"/>
      <c r="U3" s="12"/>
    </row>
    <row r="4" spans="1:34" ht="51.75" customHeight="1" thickTop="1">
      <c r="B4" s="13" t="s">
        <v>3</v>
      </c>
      <c r="C4" s="14" t="s">
        <v>172</v>
      </c>
      <c r="D4" s="15" t="s">
        <v>173</v>
      </c>
      <c r="E4" s="15"/>
      <c r="F4" s="15"/>
      <c r="G4" s="15"/>
      <c r="H4" s="15"/>
      <c r="I4" s="16"/>
      <c r="J4" s="17" t="s">
        <v>6</v>
      </c>
      <c r="K4" s="18" t="s">
        <v>7</v>
      </c>
      <c r="L4" s="19" t="s">
        <v>8</v>
      </c>
      <c r="M4" s="19"/>
      <c r="N4" s="19"/>
      <c r="O4" s="19"/>
      <c r="P4" s="17" t="s">
        <v>9</v>
      </c>
      <c r="Q4" s="19" t="s">
        <v>174</v>
      </c>
      <c r="R4" s="19"/>
      <c r="S4" s="17" t="s">
        <v>11</v>
      </c>
      <c r="T4" s="19" t="s">
        <v>12</v>
      </c>
      <c r="U4" s="20"/>
    </row>
    <row r="5" spans="1:34" ht="15.75" customHeight="1">
      <c r="B5" s="21" t="s">
        <v>13</v>
      </c>
      <c r="C5" s="22"/>
      <c r="D5" s="22"/>
      <c r="E5" s="22"/>
      <c r="F5" s="22"/>
      <c r="G5" s="22"/>
      <c r="H5" s="22"/>
      <c r="I5" s="22"/>
      <c r="J5" s="22"/>
      <c r="K5" s="22"/>
      <c r="L5" s="22"/>
      <c r="M5" s="22"/>
      <c r="N5" s="22"/>
      <c r="O5" s="22"/>
      <c r="P5" s="22"/>
      <c r="Q5" s="22"/>
      <c r="R5" s="22"/>
      <c r="S5" s="22"/>
      <c r="T5" s="22"/>
      <c r="U5" s="23"/>
    </row>
    <row r="6" spans="1:34" ht="37.5" customHeight="1" thickBot="1">
      <c r="B6" s="24" t="s">
        <v>14</v>
      </c>
      <c r="C6" s="25" t="s">
        <v>15</v>
      </c>
      <c r="D6" s="25"/>
      <c r="E6" s="25"/>
      <c r="F6" s="25"/>
      <c r="G6" s="25"/>
      <c r="H6" s="26"/>
      <c r="I6" s="26"/>
      <c r="J6" s="26" t="s">
        <v>16</v>
      </c>
      <c r="K6" s="25" t="s">
        <v>175</v>
      </c>
      <c r="L6" s="25"/>
      <c r="M6" s="25"/>
      <c r="N6" s="27"/>
      <c r="O6" s="28" t="s">
        <v>18</v>
      </c>
      <c r="P6" s="25" t="s">
        <v>176</v>
      </c>
      <c r="Q6" s="25"/>
      <c r="R6" s="29"/>
      <c r="S6" s="28" t="s">
        <v>20</v>
      </c>
      <c r="T6" s="25" t="s">
        <v>177</v>
      </c>
      <c r="U6" s="30"/>
    </row>
    <row r="7" spans="1:34" ht="22.5" customHeight="1" thickTop="1" thickBot="1">
      <c r="B7" s="9" t="s">
        <v>22</v>
      </c>
      <c r="C7" s="10"/>
      <c r="D7" s="10"/>
      <c r="E7" s="10"/>
      <c r="F7" s="10"/>
      <c r="G7" s="10"/>
      <c r="H7" s="11"/>
      <c r="I7" s="11"/>
      <c r="J7" s="11"/>
      <c r="K7" s="11"/>
      <c r="L7" s="11"/>
      <c r="M7" s="11"/>
      <c r="N7" s="11"/>
      <c r="O7" s="11"/>
      <c r="P7" s="11"/>
      <c r="Q7" s="11"/>
      <c r="R7" s="11"/>
      <c r="S7" s="11"/>
      <c r="T7" s="11"/>
      <c r="U7" s="12"/>
    </row>
    <row r="8" spans="1:34" ht="16.5" customHeight="1" thickTop="1">
      <c r="B8" s="32" t="s">
        <v>23</v>
      </c>
      <c r="C8" s="35" t="s">
        <v>24</v>
      </c>
      <c r="D8" s="35"/>
      <c r="E8" s="35"/>
      <c r="F8" s="35"/>
      <c r="G8" s="35"/>
      <c r="H8" s="36"/>
      <c r="I8" s="41" t="s">
        <v>25</v>
      </c>
      <c r="J8" s="43"/>
      <c r="K8" s="43"/>
      <c r="L8" s="43"/>
      <c r="M8" s="43"/>
      <c r="N8" s="43"/>
      <c r="O8" s="43"/>
      <c r="P8" s="43"/>
      <c r="Q8" s="43"/>
      <c r="R8" s="43"/>
      <c r="S8" s="42"/>
      <c r="T8" s="45" t="s">
        <v>26</v>
      </c>
      <c r="U8" s="44"/>
    </row>
    <row r="9" spans="1:34" ht="19.5" customHeight="1">
      <c r="B9" s="34"/>
      <c r="C9" s="31"/>
      <c r="D9" s="31"/>
      <c r="E9" s="31"/>
      <c r="F9" s="31"/>
      <c r="G9" s="31"/>
      <c r="H9" s="39"/>
      <c r="I9" s="46" t="s">
        <v>27</v>
      </c>
      <c r="J9" s="47"/>
      <c r="K9" s="47"/>
      <c r="L9" s="47" t="s">
        <v>28</v>
      </c>
      <c r="M9" s="47"/>
      <c r="N9" s="47"/>
      <c r="O9" s="47"/>
      <c r="P9" s="47" t="s">
        <v>29</v>
      </c>
      <c r="Q9" s="47" t="s">
        <v>30</v>
      </c>
      <c r="R9" s="51" t="s">
        <v>31</v>
      </c>
      <c r="S9" s="50"/>
      <c r="T9" s="47" t="s">
        <v>32</v>
      </c>
      <c r="U9" s="52" t="s">
        <v>33</v>
      </c>
    </row>
    <row r="10" spans="1:34" ht="26.25" customHeight="1" thickBot="1">
      <c r="B10" s="33"/>
      <c r="C10" s="37"/>
      <c r="D10" s="37"/>
      <c r="E10" s="37"/>
      <c r="F10" s="37"/>
      <c r="G10" s="37"/>
      <c r="H10" s="38"/>
      <c r="I10" s="48"/>
      <c r="J10" s="49"/>
      <c r="K10" s="49"/>
      <c r="L10" s="49"/>
      <c r="M10" s="49"/>
      <c r="N10" s="49"/>
      <c r="O10" s="49"/>
      <c r="P10" s="49"/>
      <c r="Q10" s="49"/>
      <c r="R10" s="54" t="s">
        <v>34</v>
      </c>
      <c r="S10" s="55" t="s">
        <v>35</v>
      </c>
      <c r="T10" s="49"/>
      <c r="U10" s="53"/>
    </row>
    <row r="11" spans="1:34" ht="75" customHeight="1" thickTop="1">
      <c r="A11" s="56"/>
      <c r="B11" s="57" t="s">
        <v>36</v>
      </c>
      <c r="C11" s="58" t="s">
        <v>178</v>
      </c>
      <c r="D11" s="58"/>
      <c r="E11" s="58"/>
      <c r="F11" s="58"/>
      <c r="G11" s="58"/>
      <c r="H11" s="58"/>
      <c r="I11" s="58" t="s">
        <v>179</v>
      </c>
      <c r="J11" s="58"/>
      <c r="K11" s="58"/>
      <c r="L11" s="58" t="s">
        <v>180</v>
      </c>
      <c r="M11" s="58"/>
      <c r="N11" s="58"/>
      <c r="O11" s="58"/>
      <c r="P11" s="59" t="s">
        <v>40</v>
      </c>
      <c r="Q11" s="59" t="s">
        <v>41</v>
      </c>
      <c r="R11" s="59">
        <v>104.05</v>
      </c>
      <c r="S11" s="59">
        <v>104.05</v>
      </c>
      <c r="T11" s="59">
        <v>103.63</v>
      </c>
      <c r="U11" s="60">
        <f t="shared" ref="U11:U32" si="0">IF(ISERR(T11/S11*100),"N/A",T11/S11*100)</f>
        <v>99.596347909658817</v>
      </c>
    </row>
    <row r="12" spans="1:34" ht="75" customHeight="1">
      <c r="A12" s="56"/>
      <c r="B12" s="61" t="s">
        <v>42</v>
      </c>
      <c r="C12" s="62" t="s">
        <v>42</v>
      </c>
      <c r="D12" s="62"/>
      <c r="E12" s="62"/>
      <c r="F12" s="62"/>
      <c r="G12" s="62"/>
      <c r="H12" s="62"/>
      <c r="I12" s="62" t="s">
        <v>181</v>
      </c>
      <c r="J12" s="62"/>
      <c r="K12" s="62"/>
      <c r="L12" s="62" t="s">
        <v>182</v>
      </c>
      <c r="M12" s="62"/>
      <c r="N12" s="62"/>
      <c r="O12" s="62"/>
      <c r="P12" s="63" t="s">
        <v>183</v>
      </c>
      <c r="Q12" s="63" t="s">
        <v>41</v>
      </c>
      <c r="R12" s="63">
        <v>52.92</v>
      </c>
      <c r="S12" s="63">
        <v>52.92</v>
      </c>
      <c r="T12" s="63">
        <v>57.7</v>
      </c>
      <c r="U12" s="65">
        <f t="shared" si="0"/>
        <v>109.03250188964475</v>
      </c>
    </row>
    <row r="13" spans="1:34" ht="75" customHeight="1" thickBot="1">
      <c r="A13" s="56"/>
      <c r="B13" s="61" t="s">
        <v>42</v>
      </c>
      <c r="C13" s="62" t="s">
        <v>42</v>
      </c>
      <c r="D13" s="62"/>
      <c r="E13" s="62"/>
      <c r="F13" s="62"/>
      <c r="G13" s="62"/>
      <c r="H13" s="62"/>
      <c r="I13" s="62" t="s">
        <v>1294</v>
      </c>
      <c r="J13" s="62"/>
      <c r="K13" s="62"/>
      <c r="L13" s="62" t="s">
        <v>43</v>
      </c>
      <c r="M13" s="62"/>
      <c r="N13" s="62"/>
      <c r="O13" s="62"/>
      <c r="P13" s="63" t="s">
        <v>44</v>
      </c>
      <c r="Q13" s="63" t="s">
        <v>41</v>
      </c>
      <c r="R13" s="64">
        <v>62944</v>
      </c>
      <c r="S13" s="64" t="s">
        <v>45</v>
      </c>
      <c r="T13" s="64">
        <v>115291.34</v>
      </c>
      <c r="U13" s="65" t="str">
        <f t="shared" si="0"/>
        <v>N/A</v>
      </c>
    </row>
    <row r="14" spans="1:34" ht="75" customHeight="1" thickTop="1">
      <c r="A14" s="56"/>
      <c r="B14" s="57" t="s">
        <v>46</v>
      </c>
      <c r="C14" s="58" t="s">
        <v>184</v>
      </c>
      <c r="D14" s="58"/>
      <c r="E14" s="58"/>
      <c r="F14" s="58"/>
      <c r="G14" s="58"/>
      <c r="H14" s="58"/>
      <c r="I14" s="58" t="s">
        <v>185</v>
      </c>
      <c r="J14" s="58"/>
      <c r="K14" s="58"/>
      <c r="L14" s="58" t="s">
        <v>186</v>
      </c>
      <c r="M14" s="58"/>
      <c r="N14" s="58"/>
      <c r="O14" s="58"/>
      <c r="P14" s="59" t="s">
        <v>40</v>
      </c>
      <c r="Q14" s="59" t="s">
        <v>41</v>
      </c>
      <c r="R14" s="59">
        <v>69.11</v>
      </c>
      <c r="S14" s="59">
        <v>69.11</v>
      </c>
      <c r="T14" s="59">
        <v>75.39</v>
      </c>
      <c r="U14" s="60">
        <f t="shared" si="0"/>
        <v>109.08696281290695</v>
      </c>
    </row>
    <row r="15" spans="1:34" ht="75" customHeight="1">
      <c r="A15" s="56"/>
      <c r="B15" s="61" t="s">
        <v>42</v>
      </c>
      <c r="C15" s="62" t="s">
        <v>42</v>
      </c>
      <c r="D15" s="62"/>
      <c r="E15" s="62"/>
      <c r="F15" s="62"/>
      <c r="G15" s="62"/>
      <c r="H15" s="62"/>
      <c r="I15" s="62" t="s">
        <v>187</v>
      </c>
      <c r="J15" s="62"/>
      <c r="K15" s="62"/>
      <c r="L15" s="62" t="s">
        <v>188</v>
      </c>
      <c r="M15" s="62"/>
      <c r="N15" s="62"/>
      <c r="O15" s="62"/>
      <c r="P15" s="63" t="s">
        <v>40</v>
      </c>
      <c r="Q15" s="63" t="s">
        <v>41</v>
      </c>
      <c r="R15" s="63">
        <v>39.18</v>
      </c>
      <c r="S15" s="63">
        <v>39.18</v>
      </c>
      <c r="T15" s="63">
        <v>42.69</v>
      </c>
      <c r="U15" s="65">
        <f t="shared" si="0"/>
        <v>108.95865237366003</v>
      </c>
    </row>
    <row r="16" spans="1:34" ht="75" customHeight="1" thickBot="1">
      <c r="A16" s="56"/>
      <c r="B16" s="61" t="s">
        <v>42</v>
      </c>
      <c r="C16" s="62" t="s">
        <v>42</v>
      </c>
      <c r="D16" s="62"/>
      <c r="E16" s="62"/>
      <c r="F16" s="62"/>
      <c r="G16" s="62"/>
      <c r="H16" s="62"/>
      <c r="I16" s="62" t="s">
        <v>189</v>
      </c>
      <c r="J16" s="62"/>
      <c r="K16" s="62"/>
      <c r="L16" s="62" t="s">
        <v>190</v>
      </c>
      <c r="M16" s="62"/>
      <c r="N16" s="62"/>
      <c r="O16" s="62"/>
      <c r="P16" s="63" t="s">
        <v>40</v>
      </c>
      <c r="Q16" s="63" t="s">
        <v>41</v>
      </c>
      <c r="R16" s="63">
        <v>100</v>
      </c>
      <c r="S16" s="63">
        <v>100</v>
      </c>
      <c r="T16" s="63">
        <v>100</v>
      </c>
      <c r="U16" s="65">
        <f t="shared" si="0"/>
        <v>100</v>
      </c>
    </row>
    <row r="17" spans="1:21" ht="75" customHeight="1" thickTop="1">
      <c r="A17" s="56"/>
      <c r="B17" s="57" t="s">
        <v>51</v>
      </c>
      <c r="C17" s="58" t="s">
        <v>191</v>
      </c>
      <c r="D17" s="58"/>
      <c r="E17" s="58"/>
      <c r="F17" s="58"/>
      <c r="G17" s="58"/>
      <c r="H17" s="58"/>
      <c r="I17" s="58" t="s">
        <v>192</v>
      </c>
      <c r="J17" s="58"/>
      <c r="K17" s="58"/>
      <c r="L17" s="58" t="s">
        <v>193</v>
      </c>
      <c r="M17" s="58"/>
      <c r="N17" s="58"/>
      <c r="O17" s="58"/>
      <c r="P17" s="59" t="s">
        <v>40</v>
      </c>
      <c r="Q17" s="59" t="s">
        <v>93</v>
      </c>
      <c r="R17" s="59">
        <v>70.180000000000007</v>
      </c>
      <c r="S17" s="59">
        <v>70.180000000000007</v>
      </c>
      <c r="T17" s="59">
        <v>76.61</v>
      </c>
      <c r="U17" s="60">
        <f t="shared" si="0"/>
        <v>109.16215445996009</v>
      </c>
    </row>
    <row r="18" spans="1:21" ht="75" customHeight="1">
      <c r="A18" s="56"/>
      <c r="B18" s="61" t="s">
        <v>42</v>
      </c>
      <c r="C18" s="62" t="s">
        <v>194</v>
      </c>
      <c r="D18" s="62"/>
      <c r="E18" s="62"/>
      <c r="F18" s="62"/>
      <c r="G18" s="62"/>
      <c r="H18" s="62"/>
      <c r="I18" s="62" t="s">
        <v>195</v>
      </c>
      <c r="J18" s="62"/>
      <c r="K18" s="62"/>
      <c r="L18" s="62" t="s">
        <v>196</v>
      </c>
      <c r="M18" s="62"/>
      <c r="N18" s="62"/>
      <c r="O18" s="62"/>
      <c r="P18" s="63" t="s">
        <v>40</v>
      </c>
      <c r="Q18" s="63" t="s">
        <v>93</v>
      </c>
      <c r="R18" s="63">
        <v>60.71</v>
      </c>
      <c r="S18" s="63">
        <v>60.71</v>
      </c>
      <c r="T18" s="63">
        <v>66.67</v>
      </c>
      <c r="U18" s="65">
        <f t="shared" si="0"/>
        <v>109.81716356448689</v>
      </c>
    </row>
    <row r="19" spans="1:21" ht="75" customHeight="1">
      <c r="A19" s="56"/>
      <c r="B19" s="61" t="s">
        <v>42</v>
      </c>
      <c r="C19" s="62" t="s">
        <v>197</v>
      </c>
      <c r="D19" s="62"/>
      <c r="E19" s="62"/>
      <c r="F19" s="62"/>
      <c r="G19" s="62"/>
      <c r="H19" s="62"/>
      <c r="I19" s="62" t="s">
        <v>198</v>
      </c>
      <c r="J19" s="62"/>
      <c r="K19" s="62"/>
      <c r="L19" s="62" t="s">
        <v>199</v>
      </c>
      <c r="M19" s="62"/>
      <c r="N19" s="62"/>
      <c r="O19" s="62"/>
      <c r="P19" s="63" t="s">
        <v>40</v>
      </c>
      <c r="Q19" s="63" t="s">
        <v>55</v>
      </c>
      <c r="R19" s="63">
        <v>100</v>
      </c>
      <c r="S19" s="63">
        <v>100</v>
      </c>
      <c r="T19" s="63">
        <v>100</v>
      </c>
      <c r="U19" s="65">
        <f t="shared" si="0"/>
        <v>100</v>
      </c>
    </row>
    <row r="20" spans="1:21" ht="75" customHeight="1">
      <c r="A20" s="56"/>
      <c r="B20" s="61" t="s">
        <v>42</v>
      </c>
      <c r="C20" s="62" t="s">
        <v>200</v>
      </c>
      <c r="D20" s="62"/>
      <c r="E20" s="62"/>
      <c r="F20" s="62"/>
      <c r="G20" s="62"/>
      <c r="H20" s="62"/>
      <c r="I20" s="62" t="s">
        <v>201</v>
      </c>
      <c r="J20" s="62"/>
      <c r="K20" s="62"/>
      <c r="L20" s="62" t="s">
        <v>202</v>
      </c>
      <c r="M20" s="62"/>
      <c r="N20" s="62"/>
      <c r="O20" s="62"/>
      <c r="P20" s="63" t="s">
        <v>40</v>
      </c>
      <c r="Q20" s="63" t="s">
        <v>55</v>
      </c>
      <c r="R20" s="63">
        <v>100</v>
      </c>
      <c r="S20" s="63">
        <v>100</v>
      </c>
      <c r="T20" s="63">
        <v>86.75</v>
      </c>
      <c r="U20" s="65">
        <f t="shared" si="0"/>
        <v>86.75</v>
      </c>
    </row>
    <row r="21" spans="1:21" ht="75" customHeight="1">
      <c r="A21" s="56"/>
      <c r="B21" s="61" t="s">
        <v>42</v>
      </c>
      <c r="C21" s="62" t="s">
        <v>203</v>
      </c>
      <c r="D21" s="62"/>
      <c r="E21" s="62"/>
      <c r="F21" s="62"/>
      <c r="G21" s="62"/>
      <c r="H21" s="62"/>
      <c r="I21" s="62" t="s">
        <v>204</v>
      </c>
      <c r="J21" s="62"/>
      <c r="K21" s="62"/>
      <c r="L21" s="62" t="s">
        <v>199</v>
      </c>
      <c r="M21" s="62"/>
      <c r="N21" s="62"/>
      <c r="O21" s="62"/>
      <c r="P21" s="63" t="s">
        <v>40</v>
      </c>
      <c r="Q21" s="63" t="s">
        <v>55</v>
      </c>
      <c r="R21" s="63">
        <v>100</v>
      </c>
      <c r="S21" s="63">
        <v>100</v>
      </c>
      <c r="T21" s="63">
        <v>100</v>
      </c>
      <c r="U21" s="65">
        <f t="shared" si="0"/>
        <v>100</v>
      </c>
    </row>
    <row r="22" spans="1:21" ht="75" customHeight="1" thickBot="1">
      <c r="A22" s="56"/>
      <c r="B22" s="61" t="s">
        <v>42</v>
      </c>
      <c r="C22" s="62" t="s">
        <v>205</v>
      </c>
      <c r="D22" s="62"/>
      <c r="E22" s="62"/>
      <c r="F22" s="62"/>
      <c r="G22" s="62"/>
      <c r="H22" s="62"/>
      <c r="I22" s="62" t="s">
        <v>206</v>
      </c>
      <c r="J22" s="62"/>
      <c r="K22" s="62"/>
      <c r="L22" s="62" t="s">
        <v>207</v>
      </c>
      <c r="M22" s="62"/>
      <c r="N22" s="62"/>
      <c r="O22" s="62"/>
      <c r="P22" s="63" t="s">
        <v>40</v>
      </c>
      <c r="Q22" s="63" t="s">
        <v>55</v>
      </c>
      <c r="R22" s="63">
        <v>100</v>
      </c>
      <c r="S22" s="63">
        <v>100</v>
      </c>
      <c r="T22" s="63">
        <v>100</v>
      </c>
      <c r="U22" s="65">
        <f t="shared" si="0"/>
        <v>100</v>
      </c>
    </row>
    <row r="23" spans="1:21" ht="75" customHeight="1" thickTop="1">
      <c r="A23" s="56"/>
      <c r="B23" s="57" t="s">
        <v>56</v>
      </c>
      <c r="C23" s="58" t="s">
        <v>208</v>
      </c>
      <c r="D23" s="58"/>
      <c r="E23" s="58"/>
      <c r="F23" s="58"/>
      <c r="G23" s="58"/>
      <c r="H23" s="58"/>
      <c r="I23" s="58" t="s">
        <v>209</v>
      </c>
      <c r="J23" s="58"/>
      <c r="K23" s="58"/>
      <c r="L23" s="58" t="s">
        <v>210</v>
      </c>
      <c r="M23" s="58"/>
      <c r="N23" s="58"/>
      <c r="O23" s="58"/>
      <c r="P23" s="59" t="s">
        <v>211</v>
      </c>
      <c r="Q23" s="59" t="s">
        <v>212</v>
      </c>
      <c r="R23" s="59">
        <v>0.4</v>
      </c>
      <c r="S23" s="59">
        <v>0.4</v>
      </c>
      <c r="T23" s="59">
        <v>0.43</v>
      </c>
      <c r="U23" s="60">
        <f t="shared" si="0"/>
        <v>107.5</v>
      </c>
    </row>
    <row r="24" spans="1:21" ht="75" customHeight="1">
      <c r="A24" s="56"/>
      <c r="B24" s="61" t="s">
        <v>42</v>
      </c>
      <c r="C24" s="62" t="s">
        <v>213</v>
      </c>
      <c r="D24" s="62"/>
      <c r="E24" s="62"/>
      <c r="F24" s="62"/>
      <c r="G24" s="62"/>
      <c r="H24" s="62"/>
      <c r="I24" s="62" t="s">
        <v>214</v>
      </c>
      <c r="J24" s="62"/>
      <c r="K24" s="62"/>
      <c r="L24" s="62" t="s">
        <v>215</v>
      </c>
      <c r="M24" s="62"/>
      <c r="N24" s="62"/>
      <c r="O24" s="62"/>
      <c r="P24" s="63" t="s">
        <v>40</v>
      </c>
      <c r="Q24" s="63" t="s">
        <v>116</v>
      </c>
      <c r="R24" s="63">
        <v>65.349999999999994</v>
      </c>
      <c r="S24" s="63">
        <v>65.349999999999994</v>
      </c>
      <c r="T24" s="63">
        <v>70.87</v>
      </c>
      <c r="U24" s="65">
        <f t="shared" si="0"/>
        <v>108.44682478959452</v>
      </c>
    </row>
    <row r="25" spans="1:21" ht="75" customHeight="1">
      <c r="A25" s="56"/>
      <c r="B25" s="61" t="s">
        <v>42</v>
      </c>
      <c r="C25" s="62" t="s">
        <v>216</v>
      </c>
      <c r="D25" s="62"/>
      <c r="E25" s="62"/>
      <c r="F25" s="62"/>
      <c r="G25" s="62"/>
      <c r="H25" s="62"/>
      <c r="I25" s="62" t="s">
        <v>217</v>
      </c>
      <c r="J25" s="62"/>
      <c r="K25" s="62"/>
      <c r="L25" s="62" t="s">
        <v>218</v>
      </c>
      <c r="M25" s="62"/>
      <c r="N25" s="62"/>
      <c r="O25" s="62"/>
      <c r="P25" s="63" t="s">
        <v>211</v>
      </c>
      <c r="Q25" s="63" t="s">
        <v>212</v>
      </c>
      <c r="R25" s="63">
        <v>1.38</v>
      </c>
      <c r="S25" s="63">
        <v>1.38</v>
      </c>
      <c r="T25" s="63">
        <v>1.5</v>
      </c>
      <c r="U25" s="65">
        <f t="shared" si="0"/>
        <v>108.69565217391306</v>
      </c>
    </row>
    <row r="26" spans="1:21" ht="75" customHeight="1">
      <c r="A26" s="56"/>
      <c r="B26" s="61" t="s">
        <v>42</v>
      </c>
      <c r="C26" s="62" t="s">
        <v>219</v>
      </c>
      <c r="D26" s="62"/>
      <c r="E26" s="62"/>
      <c r="F26" s="62"/>
      <c r="G26" s="62"/>
      <c r="H26" s="62"/>
      <c r="I26" s="62" t="s">
        <v>220</v>
      </c>
      <c r="J26" s="62"/>
      <c r="K26" s="62"/>
      <c r="L26" s="62" t="s">
        <v>221</v>
      </c>
      <c r="M26" s="62"/>
      <c r="N26" s="62"/>
      <c r="O26" s="62"/>
      <c r="P26" s="63" t="s">
        <v>211</v>
      </c>
      <c r="Q26" s="63" t="s">
        <v>222</v>
      </c>
      <c r="R26" s="63">
        <v>1.86</v>
      </c>
      <c r="S26" s="63">
        <v>1.86</v>
      </c>
      <c r="T26" s="63">
        <v>2.0299999999999998</v>
      </c>
      <c r="U26" s="65">
        <f t="shared" si="0"/>
        <v>109.13978494623655</v>
      </c>
    </row>
    <row r="27" spans="1:21" ht="75" customHeight="1">
      <c r="A27" s="56"/>
      <c r="B27" s="61" t="s">
        <v>42</v>
      </c>
      <c r="C27" s="62" t="s">
        <v>223</v>
      </c>
      <c r="D27" s="62"/>
      <c r="E27" s="62"/>
      <c r="F27" s="62"/>
      <c r="G27" s="62"/>
      <c r="H27" s="62"/>
      <c r="I27" s="62" t="s">
        <v>224</v>
      </c>
      <c r="J27" s="62"/>
      <c r="K27" s="62"/>
      <c r="L27" s="62" t="s">
        <v>225</v>
      </c>
      <c r="M27" s="62"/>
      <c r="N27" s="62"/>
      <c r="O27" s="62"/>
      <c r="P27" s="63" t="s">
        <v>211</v>
      </c>
      <c r="Q27" s="63" t="s">
        <v>212</v>
      </c>
      <c r="R27" s="63">
        <v>1.27</v>
      </c>
      <c r="S27" s="63">
        <v>1.27</v>
      </c>
      <c r="T27" s="63">
        <v>1.38</v>
      </c>
      <c r="U27" s="65">
        <f t="shared" si="0"/>
        <v>108.66141732283464</v>
      </c>
    </row>
    <row r="28" spans="1:21" ht="75" customHeight="1">
      <c r="A28" s="56"/>
      <c r="B28" s="61" t="s">
        <v>42</v>
      </c>
      <c r="C28" s="62" t="s">
        <v>226</v>
      </c>
      <c r="D28" s="62"/>
      <c r="E28" s="62"/>
      <c r="F28" s="62"/>
      <c r="G28" s="62"/>
      <c r="H28" s="62"/>
      <c r="I28" s="62" t="s">
        <v>227</v>
      </c>
      <c r="J28" s="62"/>
      <c r="K28" s="62"/>
      <c r="L28" s="62" t="s">
        <v>228</v>
      </c>
      <c r="M28" s="62"/>
      <c r="N28" s="62"/>
      <c r="O28" s="62"/>
      <c r="P28" s="63" t="s">
        <v>40</v>
      </c>
      <c r="Q28" s="63" t="s">
        <v>60</v>
      </c>
      <c r="R28" s="63">
        <v>89</v>
      </c>
      <c r="S28" s="63">
        <v>89</v>
      </c>
      <c r="T28" s="63">
        <v>89.06</v>
      </c>
      <c r="U28" s="65">
        <f t="shared" si="0"/>
        <v>100.06741573033709</v>
      </c>
    </row>
    <row r="29" spans="1:21" ht="75" customHeight="1">
      <c r="A29" s="56"/>
      <c r="B29" s="61" t="s">
        <v>42</v>
      </c>
      <c r="C29" s="62" t="s">
        <v>229</v>
      </c>
      <c r="D29" s="62"/>
      <c r="E29" s="62"/>
      <c r="F29" s="62"/>
      <c r="G29" s="62"/>
      <c r="H29" s="62"/>
      <c r="I29" s="62" t="s">
        <v>230</v>
      </c>
      <c r="J29" s="62"/>
      <c r="K29" s="62"/>
      <c r="L29" s="62" t="s">
        <v>231</v>
      </c>
      <c r="M29" s="62"/>
      <c r="N29" s="62"/>
      <c r="O29" s="62"/>
      <c r="P29" s="63" t="s">
        <v>40</v>
      </c>
      <c r="Q29" s="63" t="s">
        <v>60</v>
      </c>
      <c r="R29" s="63">
        <v>100</v>
      </c>
      <c r="S29" s="63">
        <v>100</v>
      </c>
      <c r="T29" s="63">
        <v>100</v>
      </c>
      <c r="U29" s="65">
        <f t="shared" si="0"/>
        <v>100</v>
      </c>
    </row>
    <row r="30" spans="1:21" ht="75" customHeight="1">
      <c r="A30" s="56"/>
      <c r="B30" s="61" t="s">
        <v>42</v>
      </c>
      <c r="C30" s="62" t="s">
        <v>232</v>
      </c>
      <c r="D30" s="62"/>
      <c r="E30" s="62"/>
      <c r="F30" s="62"/>
      <c r="G30" s="62"/>
      <c r="H30" s="62"/>
      <c r="I30" s="62" t="s">
        <v>233</v>
      </c>
      <c r="J30" s="62"/>
      <c r="K30" s="62"/>
      <c r="L30" s="62" t="s">
        <v>234</v>
      </c>
      <c r="M30" s="62"/>
      <c r="N30" s="62"/>
      <c r="O30" s="62"/>
      <c r="P30" s="63" t="s">
        <v>40</v>
      </c>
      <c r="Q30" s="63" t="s">
        <v>60</v>
      </c>
      <c r="R30" s="63">
        <v>100</v>
      </c>
      <c r="S30" s="63">
        <v>100</v>
      </c>
      <c r="T30" s="63">
        <v>100</v>
      </c>
      <c r="U30" s="65">
        <f t="shared" si="0"/>
        <v>100</v>
      </c>
    </row>
    <row r="31" spans="1:21" ht="75" customHeight="1">
      <c r="A31" s="56"/>
      <c r="B31" s="61" t="s">
        <v>42</v>
      </c>
      <c r="C31" s="62" t="s">
        <v>235</v>
      </c>
      <c r="D31" s="62"/>
      <c r="E31" s="62"/>
      <c r="F31" s="62"/>
      <c r="G31" s="62"/>
      <c r="H31" s="62"/>
      <c r="I31" s="62" t="s">
        <v>236</v>
      </c>
      <c r="J31" s="62"/>
      <c r="K31" s="62"/>
      <c r="L31" s="62" t="s">
        <v>237</v>
      </c>
      <c r="M31" s="62"/>
      <c r="N31" s="62"/>
      <c r="O31" s="62"/>
      <c r="P31" s="63" t="s">
        <v>40</v>
      </c>
      <c r="Q31" s="63" t="s">
        <v>60</v>
      </c>
      <c r="R31" s="63">
        <v>100</v>
      </c>
      <c r="S31" s="63">
        <v>100</v>
      </c>
      <c r="T31" s="63">
        <v>100</v>
      </c>
      <c r="U31" s="65">
        <f t="shared" si="0"/>
        <v>100</v>
      </c>
    </row>
    <row r="32" spans="1:21" ht="75" customHeight="1" thickBot="1">
      <c r="A32" s="56"/>
      <c r="B32" s="61" t="s">
        <v>42</v>
      </c>
      <c r="C32" s="62" t="s">
        <v>238</v>
      </c>
      <c r="D32" s="62"/>
      <c r="E32" s="62"/>
      <c r="F32" s="62"/>
      <c r="G32" s="62"/>
      <c r="H32" s="62"/>
      <c r="I32" s="62" t="s">
        <v>239</v>
      </c>
      <c r="J32" s="62"/>
      <c r="K32" s="62"/>
      <c r="L32" s="62" t="s">
        <v>240</v>
      </c>
      <c r="M32" s="62"/>
      <c r="N32" s="62"/>
      <c r="O32" s="62"/>
      <c r="P32" s="63" t="s">
        <v>40</v>
      </c>
      <c r="Q32" s="63" t="s">
        <v>60</v>
      </c>
      <c r="R32" s="63">
        <v>100</v>
      </c>
      <c r="S32" s="63">
        <v>100</v>
      </c>
      <c r="T32" s="63">
        <v>92.31</v>
      </c>
      <c r="U32" s="65">
        <f t="shared" si="0"/>
        <v>92.31</v>
      </c>
    </row>
    <row r="33" spans="2:22" ht="22.5" customHeight="1" thickTop="1" thickBot="1">
      <c r="B33" s="9" t="s">
        <v>61</v>
      </c>
      <c r="C33" s="10"/>
      <c r="D33" s="10"/>
      <c r="E33" s="10"/>
      <c r="F33" s="10"/>
      <c r="G33" s="10"/>
      <c r="H33" s="11"/>
      <c r="I33" s="11"/>
      <c r="J33" s="11"/>
      <c r="K33" s="11"/>
      <c r="L33" s="11"/>
      <c r="M33" s="11"/>
      <c r="N33" s="11"/>
      <c r="O33" s="11"/>
      <c r="P33" s="11"/>
      <c r="Q33" s="11"/>
      <c r="R33" s="11"/>
      <c r="S33" s="11"/>
      <c r="T33" s="11"/>
      <c r="U33" s="12"/>
      <c r="V33" s="66"/>
    </row>
    <row r="34" spans="2:22" ht="26.25" customHeight="1" thickTop="1">
      <c r="B34" s="67"/>
      <c r="C34" s="68"/>
      <c r="D34" s="68"/>
      <c r="E34" s="68"/>
      <c r="F34" s="68"/>
      <c r="G34" s="68"/>
      <c r="H34" s="69"/>
      <c r="I34" s="69"/>
      <c r="J34" s="69"/>
      <c r="K34" s="69"/>
      <c r="L34" s="69"/>
      <c r="M34" s="69"/>
      <c r="N34" s="69"/>
      <c r="O34" s="69"/>
      <c r="P34" s="70"/>
      <c r="Q34" s="71"/>
      <c r="R34" s="72" t="s">
        <v>62</v>
      </c>
      <c r="S34" s="40" t="s">
        <v>63</v>
      </c>
      <c r="T34" s="72" t="s">
        <v>64</v>
      </c>
      <c r="U34" s="40" t="s">
        <v>65</v>
      </c>
    </row>
    <row r="35" spans="2:22" ht="26.25" customHeight="1" thickBot="1">
      <c r="B35" s="73"/>
      <c r="C35" s="74"/>
      <c r="D35" s="74"/>
      <c r="E35" s="74"/>
      <c r="F35" s="74"/>
      <c r="G35" s="74"/>
      <c r="H35" s="75"/>
      <c r="I35" s="75"/>
      <c r="J35" s="75"/>
      <c r="K35" s="75"/>
      <c r="L35" s="75"/>
      <c r="M35" s="75"/>
      <c r="N35" s="75"/>
      <c r="O35" s="75"/>
      <c r="P35" s="76"/>
      <c r="Q35" s="77"/>
      <c r="R35" s="78" t="s">
        <v>66</v>
      </c>
      <c r="S35" s="77" t="s">
        <v>66</v>
      </c>
      <c r="T35" s="77" t="s">
        <v>66</v>
      </c>
      <c r="U35" s="77" t="s">
        <v>67</v>
      </c>
    </row>
    <row r="36" spans="2:22" ht="13.5" customHeight="1" thickBot="1">
      <c r="B36" s="79" t="s">
        <v>68</v>
      </c>
      <c r="C36" s="80"/>
      <c r="D36" s="80"/>
      <c r="E36" s="81"/>
      <c r="F36" s="81"/>
      <c r="G36" s="81"/>
      <c r="H36" s="82"/>
      <c r="I36" s="82"/>
      <c r="J36" s="82"/>
      <c r="K36" s="82"/>
      <c r="L36" s="82"/>
      <c r="M36" s="82"/>
      <c r="N36" s="82"/>
      <c r="O36" s="82"/>
      <c r="P36" s="83"/>
      <c r="Q36" s="83"/>
      <c r="R36" s="84">
        <f>1587.409511</f>
        <v>1587.4095110000001</v>
      </c>
      <c r="S36" s="84">
        <f>1124.475635</f>
        <v>1124.475635</v>
      </c>
      <c r="T36" s="84">
        <f>1152.49248158</f>
        <v>1152.49248158</v>
      </c>
      <c r="U36" s="85">
        <f>+IF(ISERR(T36/S36*100),"N/A",T36/S36*100)</f>
        <v>102.49154767857642</v>
      </c>
    </row>
    <row r="37" spans="2:22" ht="13.5" customHeight="1" thickBot="1">
      <c r="B37" s="86" t="s">
        <v>69</v>
      </c>
      <c r="C37" s="87"/>
      <c r="D37" s="87"/>
      <c r="E37" s="88"/>
      <c r="F37" s="88"/>
      <c r="G37" s="88"/>
      <c r="H37" s="89"/>
      <c r="I37" s="89"/>
      <c r="J37" s="89"/>
      <c r="K37" s="89"/>
      <c r="L37" s="89"/>
      <c r="M37" s="89"/>
      <c r="N37" s="89"/>
      <c r="O37" s="89"/>
      <c r="P37" s="90"/>
      <c r="Q37" s="90"/>
      <c r="R37" s="84">
        <f>1604.05607675</f>
        <v>1604.0560767500001</v>
      </c>
      <c r="S37" s="84">
        <f>1159.49210371</f>
        <v>1159.49210371</v>
      </c>
      <c r="T37" s="84">
        <f>1152.49248158</f>
        <v>1152.49248158</v>
      </c>
      <c r="U37" s="85">
        <f>+IF(ISERR(T37/S37*100),"N/A",T37/S37*100)</f>
        <v>99.396319982895648</v>
      </c>
    </row>
    <row r="38" spans="2:22" ht="14.85" customHeight="1" thickTop="1" thickBot="1">
      <c r="B38" s="9" t="s">
        <v>70</v>
      </c>
      <c r="C38" s="10"/>
      <c r="D38" s="10"/>
      <c r="E38" s="10"/>
      <c r="F38" s="10"/>
      <c r="G38" s="10"/>
      <c r="H38" s="11"/>
      <c r="I38" s="11"/>
      <c r="J38" s="11"/>
      <c r="K38" s="11"/>
      <c r="L38" s="11"/>
      <c r="M38" s="11"/>
      <c r="N38" s="11"/>
      <c r="O38" s="11"/>
      <c r="P38" s="11"/>
      <c r="Q38" s="11"/>
      <c r="R38" s="11"/>
      <c r="S38" s="11"/>
      <c r="T38" s="11"/>
      <c r="U38" s="12"/>
    </row>
    <row r="39" spans="2:22" ht="44.25" customHeight="1" thickTop="1">
      <c r="B39" s="91" t="s">
        <v>71</v>
      </c>
      <c r="C39" s="93"/>
      <c r="D39" s="93"/>
      <c r="E39" s="93"/>
      <c r="F39" s="93"/>
      <c r="G39" s="93"/>
      <c r="H39" s="93"/>
      <c r="I39" s="93"/>
      <c r="J39" s="93"/>
      <c r="K39" s="93"/>
      <c r="L39" s="93"/>
      <c r="M39" s="93"/>
      <c r="N39" s="93"/>
      <c r="O39" s="93"/>
      <c r="P39" s="93"/>
      <c r="Q39" s="93"/>
      <c r="R39" s="93"/>
      <c r="S39" s="93"/>
      <c r="T39" s="93"/>
      <c r="U39" s="92"/>
    </row>
    <row r="40" spans="2:22" ht="39" customHeight="1">
      <c r="B40" s="94" t="s">
        <v>241</v>
      </c>
      <c r="C40" s="96"/>
      <c r="D40" s="96"/>
      <c r="E40" s="96"/>
      <c r="F40" s="96"/>
      <c r="G40" s="96"/>
      <c r="H40" s="96"/>
      <c r="I40" s="96"/>
      <c r="J40" s="96"/>
      <c r="K40" s="96"/>
      <c r="L40" s="96"/>
      <c r="M40" s="96"/>
      <c r="N40" s="96"/>
      <c r="O40" s="96"/>
      <c r="P40" s="96"/>
      <c r="Q40" s="96"/>
      <c r="R40" s="96"/>
      <c r="S40" s="96"/>
      <c r="T40" s="96"/>
      <c r="U40" s="95"/>
    </row>
    <row r="41" spans="2:22" ht="66.95" customHeight="1">
      <c r="B41" s="94" t="s">
        <v>242</v>
      </c>
      <c r="C41" s="96"/>
      <c r="D41" s="96"/>
      <c r="E41" s="96"/>
      <c r="F41" s="96"/>
      <c r="G41" s="96"/>
      <c r="H41" s="96"/>
      <c r="I41" s="96"/>
      <c r="J41" s="96"/>
      <c r="K41" s="96"/>
      <c r="L41" s="96"/>
      <c r="M41" s="96"/>
      <c r="N41" s="96"/>
      <c r="O41" s="96"/>
      <c r="P41" s="96"/>
      <c r="Q41" s="96"/>
      <c r="R41" s="96"/>
      <c r="S41" s="96"/>
      <c r="T41" s="96"/>
      <c r="U41" s="95"/>
    </row>
    <row r="42" spans="2:22" ht="34.5" customHeight="1">
      <c r="B42" s="94" t="s">
        <v>73</v>
      </c>
      <c r="C42" s="96"/>
      <c r="D42" s="96"/>
      <c r="E42" s="96"/>
      <c r="F42" s="96"/>
      <c r="G42" s="96"/>
      <c r="H42" s="96"/>
      <c r="I42" s="96"/>
      <c r="J42" s="96"/>
      <c r="K42" s="96"/>
      <c r="L42" s="96"/>
      <c r="M42" s="96"/>
      <c r="N42" s="96"/>
      <c r="O42" s="96"/>
      <c r="P42" s="96"/>
      <c r="Q42" s="96"/>
      <c r="R42" s="96"/>
      <c r="S42" s="96"/>
      <c r="T42" s="96"/>
      <c r="U42" s="95"/>
    </row>
    <row r="43" spans="2:22" ht="44.45" customHeight="1">
      <c r="B43" s="94" t="s">
        <v>243</v>
      </c>
      <c r="C43" s="96"/>
      <c r="D43" s="96"/>
      <c r="E43" s="96"/>
      <c r="F43" s="96"/>
      <c r="G43" s="96"/>
      <c r="H43" s="96"/>
      <c r="I43" s="96"/>
      <c r="J43" s="96"/>
      <c r="K43" s="96"/>
      <c r="L43" s="96"/>
      <c r="M43" s="96"/>
      <c r="N43" s="96"/>
      <c r="O43" s="96"/>
      <c r="P43" s="96"/>
      <c r="Q43" s="96"/>
      <c r="R43" s="96"/>
      <c r="S43" s="96"/>
      <c r="T43" s="96"/>
      <c r="U43" s="95"/>
    </row>
    <row r="44" spans="2:22" ht="73.349999999999994" customHeight="1">
      <c r="B44" s="94" t="s">
        <v>244</v>
      </c>
      <c r="C44" s="96"/>
      <c r="D44" s="96"/>
      <c r="E44" s="96"/>
      <c r="F44" s="96"/>
      <c r="G44" s="96"/>
      <c r="H44" s="96"/>
      <c r="I44" s="96"/>
      <c r="J44" s="96"/>
      <c r="K44" s="96"/>
      <c r="L44" s="96"/>
      <c r="M44" s="96"/>
      <c r="N44" s="96"/>
      <c r="O44" s="96"/>
      <c r="P44" s="96"/>
      <c r="Q44" s="96"/>
      <c r="R44" s="96"/>
      <c r="S44" s="96"/>
      <c r="T44" s="96"/>
      <c r="U44" s="95"/>
    </row>
    <row r="45" spans="2:22" ht="18.600000000000001" customHeight="1">
      <c r="B45" s="94" t="s">
        <v>245</v>
      </c>
      <c r="C45" s="96"/>
      <c r="D45" s="96"/>
      <c r="E45" s="96"/>
      <c r="F45" s="96"/>
      <c r="G45" s="96"/>
      <c r="H45" s="96"/>
      <c r="I45" s="96"/>
      <c r="J45" s="96"/>
      <c r="K45" s="96"/>
      <c r="L45" s="96"/>
      <c r="M45" s="96"/>
      <c r="N45" s="96"/>
      <c r="O45" s="96"/>
      <c r="P45" s="96"/>
      <c r="Q45" s="96"/>
      <c r="R45" s="96"/>
      <c r="S45" s="96"/>
      <c r="T45" s="96"/>
      <c r="U45" s="95"/>
    </row>
    <row r="46" spans="2:22" ht="47.45" customHeight="1">
      <c r="B46" s="94" t="s">
        <v>246</v>
      </c>
      <c r="C46" s="96"/>
      <c r="D46" s="96"/>
      <c r="E46" s="96"/>
      <c r="F46" s="96"/>
      <c r="G46" s="96"/>
      <c r="H46" s="96"/>
      <c r="I46" s="96"/>
      <c r="J46" s="96"/>
      <c r="K46" s="96"/>
      <c r="L46" s="96"/>
      <c r="M46" s="96"/>
      <c r="N46" s="96"/>
      <c r="O46" s="96"/>
      <c r="P46" s="96"/>
      <c r="Q46" s="96"/>
      <c r="R46" s="96"/>
      <c r="S46" s="96"/>
      <c r="T46" s="96"/>
      <c r="U46" s="95"/>
    </row>
    <row r="47" spans="2:22" ht="54" customHeight="1">
      <c r="B47" s="94" t="s">
        <v>247</v>
      </c>
      <c r="C47" s="96"/>
      <c r="D47" s="96"/>
      <c r="E47" s="96"/>
      <c r="F47" s="96"/>
      <c r="G47" s="96"/>
      <c r="H47" s="96"/>
      <c r="I47" s="96"/>
      <c r="J47" s="96"/>
      <c r="K47" s="96"/>
      <c r="L47" s="96"/>
      <c r="M47" s="96"/>
      <c r="N47" s="96"/>
      <c r="O47" s="96"/>
      <c r="P47" s="96"/>
      <c r="Q47" s="96"/>
      <c r="R47" s="96"/>
      <c r="S47" s="96"/>
      <c r="T47" s="96"/>
      <c r="U47" s="95"/>
    </row>
    <row r="48" spans="2:22" ht="16.7" customHeight="1">
      <c r="B48" s="94" t="s">
        <v>248</v>
      </c>
      <c r="C48" s="96"/>
      <c r="D48" s="96"/>
      <c r="E48" s="96"/>
      <c r="F48" s="96"/>
      <c r="G48" s="96"/>
      <c r="H48" s="96"/>
      <c r="I48" s="96"/>
      <c r="J48" s="96"/>
      <c r="K48" s="96"/>
      <c r="L48" s="96"/>
      <c r="M48" s="96"/>
      <c r="N48" s="96"/>
      <c r="O48" s="96"/>
      <c r="P48" s="96"/>
      <c r="Q48" s="96"/>
      <c r="R48" s="96"/>
      <c r="S48" s="96"/>
      <c r="T48" s="96"/>
      <c r="U48" s="95"/>
    </row>
    <row r="49" spans="2:21" ht="50.85" customHeight="1">
      <c r="B49" s="94" t="s">
        <v>249</v>
      </c>
      <c r="C49" s="96"/>
      <c r="D49" s="96"/>
      <c r="E49" s="96"/>
      <c r="F49" s="96"/>
      <c r="G49" s="96"/>
      <c r="H49" s="96"/>
      <c r="I49" s="96"/>
      <c r="J49" s="96"/>
      <c r="K49" s="96"/>
      <c r="L49" s="96"/>
      <c r="M49" s="96"/>
      <c r="N49" s="96"/>
      <c r="O49" s="96"/>
      <c r="P49" s="96"/>
      <c r="Q49" s="96"/>
      <c r="R49" s="96"/>
      <c r="S49" s="96"/>
      <c r="T49" s="96"/>
      <c r="U49" s="95"/>
    </row>
    <row r="50" spans="2:21" ht="16.7" customHeight="1">
      <c r="B50" s="94" t="s">
        <v>250</v>
      </c>
      <c r="C50" s="96"/>
      <c r="D50" s="96"/>
      <c r="E50" s="96"/>
      <c r="F50" s="96"/>
      <c r="G50" s="96"/>
      <c r="H50" s="96"/>
      <c r="I50" s="96"/>
      <c r="J50" s="96"/>
      <c r="K50" s="96"/>
      <c r="L50" s="96"/>
      <c r="M50" s="96"/>
      <c r="N50" s="96"/>
      <c r="O50" s="96"/>
      <c r="P50" s="96"/>
      <c r="Q50" s="96"/>
      <c r="R50" s="96"/>
      <c r="S50" s="96"/>
      <c r="T50" s="96"/>
      <c r="U50" s="95"/>
    </row>
    <row r="51" spans="2:21" ht="18.95" customHeight="1">
      <c r="B51" s="94" t="s">
        <v>251</v>
      </c>
      <c r="C51" s="96"/>
      <c r="D51" s="96"/>
      <c r="E51" s="96"/>
      <c r="F51" s="96"/>
      <c r="G51" s="96"/>
      <c r="H51" s="96"/>
      <c r="I51" s="96"/>
      <c r="J51" s="96"/>
      <c r="K51" s="96"/>
      <c r="L51" s="96"/>
      <c r="M51" s="96"/>
      <c r="N51" s="96"/>
      <c r="O51" s="96"/>
      <c r="P51" s="96"/>
      <c r="Q51" s="96"/>
      <c r="R51" s="96"/>
      <c r="S51" s="96"/>
      <c r="T51" s="96"/>
      <c r="U51" s="95"/>
    </row>
    <row r="52" spans="2:21" ht="44.1" customHeight="1">
      <c r="B52" s="94" t="s">
        <v>252</v>
      </c>
      <c r="C52" s="96"/>
      <c r="D52" s="96"/>
      <c r="E52" s="96"/>
      <c r="F52" s="96"/>
      <c r="G52" s="96"/>
      <c r="H52" s="96"/>
      <c r="I52" s="96"/>
      <c r="J52" s="96"/>
      <c r="K52" s="96"/>
      <c r="L52" s="96"/>
      <c r="M52" s="96"/>
      <c r="N52" s="96"/>
      <c r="O52" s="96"/>
      <c r="P52" s="96"/>
      <c r="Q52" s="96"/>
      <c r="R52" s="96"/>
      <c r="S52" s="96"/>
      <c r="T52" s="96"/>
      <c r="U52" s="95"/>
    </row>
    <row r="53" spans="2:21" ht="51" customHeight="1">
      <c r="B53" s="94" t="s">
        <v>253</v>
      </c>
      <c r="C53" s="96"/>
      <c r="D53" s="96"/>
      <c r="E53" s="96"/>
      <c r="F53" s="96"/>
      <c r="G53" s="96"/>
      <c r="H53" s="96"/>
      <c r="I53" s="96"/>
      <c r="J53" s="96"/>
      <c r="K53" s="96"/>
      <c r="L53" s="96"/>
      <c r="M53" s="96"/>
      <c r="N53" s="96"/>
      <c r="O53" s="96"/>
      <c r="P53" s="96"/>
      <c r="Q53" s="96"/>
      <c r="R53" s="96"/>
      <c r="S53" s="96"/>
      <c r="T53" s="96"/>
      <c r="U53" s="95"/>
    </row>
    <row r="54" spans="2:21" ht="70.7" customHeight="1">
      <c r="B54" s="94" t="s">
        <v>254</v>
      </c>
      <c r="C54" s="96"/>
      <c r="D54" s="96"/>
      <c r="E54" s="96"/>
      <c r="F54" s="96"/>
      <c r="G54" s="96"/>
      <c r="H54" s="96"/>
      <c r="I54" s="96"/>
      <c r="J54" s="96"/>
      <c r="K54" s="96"/>
      <c r="L54" s="96"/>
      <c r="M54" s="96"/>
      <c r="N54" s="96"/>
      <c r="O54" s="96"/>
      <c r="P54" s="96"/>
      <c r="Q54" s="96"/>
      <c r="R54" s="96"/>
      <c r="S54" s="96"/>
      <c r="T54" s="96"/>
      <c r="U54" s="95"/>
    </row>
    <row r="55" spans="2:21" ht="90" customHeight="1">
      <c r="B55" s="94" t="s">
        <v>255</v>
      </c>
      <c r="C55" s="96"/>
      <c r="D55" s="96"/>
      <c r="E55" s="96"/>
      <c r="F55" s="96"/>
      <c r="G55" s="96"/>
      <c r="H55" s="96"/>
      <c r="I55" s="96"/>
      <c r="J55" s="96"/>
      <c r="K55" s="96"/>
      <c r="L55" s="96"/>
      <c r="M55" s="96"/>
      <c r="N55" s="96"/>
      <c r="O55" s="96"/>
      <c r="P55" s="96"/>
      <c r="Q55" s="96"/>
      <c r="R55" s="96"/>
      <c r="S55" s="96"/>
      <c r="T55" s="96"/>
      <c r="U55" s="95"/>
    </row>
    <row r="56" spans="2:21" ht="45.2" customHeight="1">
      <c r="B56" s="94" t="s">
        <v>256</v>
      </c>
      <c r="C56" s="96"/>
      <c r="D56" s="96"/>
      <c r="E56" s="96"/>
      <c r="F56" s="96"/>
      <c r="G56" s="96"/>
      <c r="H56" s="96"/>
      <c r="I56" s="96"/>
      <c r="J56" s="96"/>
      <c r="K56" s="96"/>
      <c r="L56" s="96"/>
      <c r="M56" s="96"/>
      <c r="N56" s="96"/>
      <c r="O56" s="96"/>
      <c r="P56" s="96"/>
      <c r="Q56" s="96"/>
      <c r="R56" s="96"/>
      <c r="S56" s="96"/>
      <c r="T56" s="96"/>
      <c r="U56" s="95"/>
    </row>
    <row r="57" spans="2:21" ht="44.1" customHeight="1">
      <c r="B57" s="94" t="s">
        <v>257</v>
      </c>
      <c r="C57" s="96"/>
      <c r="D57" s="96"/>
      <c r="E57" s="96"/>
      <c r="F57" s="96"/>
      <c r="G57" s="96"/>
      <c r="H57" s="96"/>
      <c r="I57" s="96"/>
      <c r="J57" s="96"/>
      <c r="K57" s="96"/>
      <c r="L57" s="96"/>
      <c r="M57" s="96"/>
      <c r="N57" s="96"/>
      <c r="O57" s="96"/>
      <c r="P57" s="96"/>
      <c r="Q57" s="96"/>
      <c r="R57" s="96"/>
      <c r="S57" s="96"/>
      <c r="T57" s="96"/>
      <c r="U57" s="95"/>
    </row>
    <row r="58" spans="2:21" ht="18" customHeight="1">
      <c r="B58" s="94" t="s">
        <v>258</v>
      </c>
      <c r="C58" s="96"/>
      <c r="D58" s="96"/>
      <c r="E58" s="96"/>
      <c r="F58" s="96"/>
      <c r="G58" s="96"/>
      <c r="H58" s="96"/>
      <c r="I58" s="96"/>
      <c r="J58" s="96"/>
      <c r="K58" s="96"/>
      <c r="L58" s="96"/>
      <c r="M58" s="96"/>
      <c r="N58" s="96"/>
      <c r="O58" s="96"/>
      <c r="P58" s="96"/>
      <c r="Q58" s="96"/>
      <c r="R58" s="96"/>
      <c r="S58" s="96"/>
      <c r="T58" s="96"/>
      <c r="U58" s="95"/>
    </row>
    <row r="59" spans="2:21" ht="20.25" customHeight="1">
      <c r="B59" s="94" t="s">
        <v>259</v>
      </c>
      <c r="C59" s="96"/>
      <c r="D59" s="96"/>
      <c r="E59" s="96"/>
      <c r="F59" s="96"/>
      <c r="G59" s="96"/>
      <c r="H59" s="96"/>
      <c r="I59" s="96"/>
      <c r="J59" s="96"/>
      <c r="K59" s="96"/>
      <c r="L59" s="96"/>
      <c r="M59" s="96"/>
      <c r="N59" s="96"/>
      <c r="O59" s="96"/>
      <c r="P59" s="96"/>
      <c r="Q59" s="96"/>
      <c r="R59" s="96"/>
      <c r="S59" s="96"/>
      <c r="T59" s="96"/>
      <c r="U59" s="95"/>
    </row>
    <row r="60" spans="2:21" ht="18" customHeight="1">
      <c r="B60" s="94" t="s">
        <v>260</v>
      </c>
      <c r="C60" s="96"/>
      <c r="D60" s="96"/>
      <c r="E60" s="96"/>
      <c r="F60" s="96"/>
      <c r="G60" s="96"/>
      <c r="H60" s="96"/>
      <c r="I60" s="96"/>
      <c r="J60" s="96"/>
      <c r="K60" s="96"/>
      <c r="L60" s="96"/>
      <c r="M60" s="96"/>
      <c r="N60" s="96"/>
      <c r="O60" s="96"/>
      <c r="P60" s="96"/>
      <c r="Q60" s="96"/>
      <c r="R60" s="96"/>
      <c r="S60" s="96"/>
      <c r="T60" s="96"/>
      <c r="U60" s="95"/>
    </row>
    <row r="61" spans="2:21" ht="43.7" customHeight="1" thickBot="1">
      <c r="B61" s="97" t="s">
        <v>261</v>
      </c>
      <c r="C61" s="99"/>
      <c r="D61" s="99"/>
      <c r="E61" s="99"/>
      <c r="F61" s="99"/>
      <c r="G61" s="99"/>
      <c r="H61" s="99"/>
      <c r="I61" s="99"/>
      <c r="J61" s="99"/>
      <c r="K61" s="99"/>
      <c r="L61" s="99"/>
      <c r="M61" s="99"/>
      <c r="N61" s="99"/>
      <c r="O61" s="99"/>
      <c r="P61" s="99"/>
      <c r="Q61" s="99"/>
      <c r="R61" s="99"/>
      <c r="S61" s="99"/>
      <c r="T61" s="99"/>
      <c r="U61" s="98"/>
    </row>
  </sheetData>
  <mergeCells count="112">
    <mergeCell ref="B58:U58"/>
    <mergeCell ref="B59:U59"/>
    <mergeCell ref="B60:U60"/>
    <mergeCell ref="B61:U61"/>
    <mergeCell ref="B52:U52"/>
    <mergeCell ref="B53:U53"/>
    <mergeCell ref="B54:U54"/>
    <mergeCell ref="B55:U55"/>
    <mergeCell ref="B56:U56"/>
    <mergeCell ref="B57:U57"/>
    <mergeCell ref="B46:U46"/>
    <mergeCell ref="B47:U47"/>
    <mergeCell ref="B48:U48"/>
    <mergeCell ref="B49:U49"/>
    <mergeCell ref="B50:U50"/>
    <mergeCell ref="B51:U51"/>
    <mergeCell ref="B40:U40"/>
    <mergeCell ref="B41:U41"/>
    <mergeCell ref="B42:U42"/>
    <mergeCell ref="B43:U43"/>
    <mergeCell ref="B44:U44"/>
    <mergeCell ref="B45:U45"/>
    <mergeCell ref="C32:H32"/>
    <mergeCell ref="I32:K32"/>
    <mergeCell ref="L32:O32"/>
    <mergeCell ref="B36:D36"/>
    <mergeCell ref="B37:D37"/>
    <mergeCell ref="B39:U39"/>
    <mergeCell ref="C30:H30"/>
    <mergeCell ref="I30:K30"/>
    <mergeCell ref="L30:O30"/>
    <mergeCell ref="C31:H31"/>
    <mergeCell ref="I31:K31"/>
    <mergeCell ref="L31:O31"/>
    <mergeCell ref="C28:H28"/>
    <mergeCell ref="I28:K28"/>
    <mergeCell ref="L28:O28"/>
    <mergeCell ref="C29:H29"/>
    <mergeCell ref="I29:K29"/>
    <mergeCell ref="L29:O29"/>
    <mergeCell ref="C26:H26"/>
    <mergeCell ref="I26:K26"/>
    <mergeCell ref="L26:O26"/>
    <mergeCell ref="C27:H27"/>
    <mergeCell ref="I27:K27"/>
    <mergeCell ref="L27:O27"/>
    <mergeCell ref="C24:H24"/>
    <mergeCell ref="I24:K24"/>
    <mergeCell ref="L24:O24"/>
    <mergeCell ref="C25:H25"/>
    <mergeCell ref="I25:K25"/>
    <mergeCell ref="L25:O25"/>
    <mergeCell ref="C22:H22"/>
    <mergeCell ref="I22:K22"/>
    <mergeCell ref="L22:O22"/>
    <mergeCell ref="C23:H23"/>
    <mergeCell ref="I23:K23"/>
    <mergeCell ref="L23:O23"/>
    <mergeCell ref="C20:H20"/>
    <mergeCell ref="I20:K20"/>
    <mergeCell ref="L20:O20"/>
    <mergeCell ref="C21:H21"/>
    <mergeCell ref="I21:K21"/>
    <mergeCell ref="L21:O21"/>
    <mergeCell ref="C18:H18"/>
    <mergeCell ref="I18:K18"/>
    <mergeCell ref="L18:O18"/>
    <mergeCell ref="C19:H19"/>
    <mergeCell ref="I19:K19"/>
    <mergeCell ref="L19:O19"/>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63" fitToHeight="10" orientation="landscape" r:id="rId1"/>
  <headerFooter>
    <oddFooter>&amp;R&amp;P de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29"/>
  <sheetViews>
    <sheetView view="pageBreakPreview" zoomScale="80" zoomScaleNormal="80" zoomScaleSheetLayoutView="80" workbookViewId="0">
      <selection activeCell="I11" sqref="I11:K11"/>
    </sheetView>
  </sheetViews>
  <sheetFormatPr baseColWidth="10" defaultColWidth="11.42578125" defaultRowHeight="12.75"/>
  <cols>
    <col min="1" max="1" width="4" style="1" customWidth="1"/>
    <col min="2" max="2" width="15.71093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 style="1" customWidth="1"/>
    <col min="11" max="11" width="10.85546875" style="1" customWidth="1"/>
    <col min="12" max="12" width="8.85546875" style="1" customWidth="1"/>
    <col min="13" max="13" width="7" style="1" customWidth="1"/>
    <col min="14" max="14" width="9.42578125" style="1" customWidth="1"/>
    <col min="15" max="15" width="12.7109375" style="1" customWidth="1"/>
    <col min="16" max="16" width="13.28515625" style="1" customWidth="1"/>
    <col min="17" max="17" width="13.85546875" style="1" customWidth="1"/>
    <col min="18" max="18" width="10.28515625" style="1" customWidth="1"/>
    <col min="19" max="19" width="14.85546875" style="1" customWidth="1"/>
    <col min="20" max="20" width="12.28515625" style="1" customWidth="1"/>
    <col min="21" max="21" width="11.85546875" style="1" customWidth="1"/>
    <col min="22" max="22" width="13.140625" style="1" customWidth="1"/>
    <col min="23" max="23" width="12.28515625" style="1" customWidth="1"/>
    <col min="24" max="24" width="9.7109375" style="1" customWidth="1"/>
    <col min="25" max="25" width="10" style="1" customWidth="1"/>
    <col min="26" max="26" width="11" style="1" customWidth="1"/>
    <col min="27" max="29" width="11.42578125" style="1"/>
    <col min="30" max="30" width="17.5703125" style="1" customWidth="1"/>
    <col min="31" max="16384" width="11.42578125" style="1"/>
  </cols>
  <sheetData>
    <row r="1" spans="1:34" s="2" customFormat="1" ht="48" customHeight="1">
      <c r="A1" s="3"/>
      <c r="B1" s="4" t="s">
        <v>0</v>
      </c>
      <c r="C1" s="4"/>
      <c r="D1" s="4"/>
      <c r="E1" s="4"/>
      <c r="F1" s="4"/>
      <c r="G1" s="4"/>
      <c r="H1" s="4"/>
      <c r="I1" s="4"/>
      <c r="J1" s="4"/>
      <c r="K1" s="4"/>
      <c r="L1" s="4"/>
      <c r="M1" s="3" t="s">
        <v>1</v>
      </c>
      <c r="N1" s="3"/>
      <c r="O1" s="3"/>
      <c r="P1" s="5"/>
      <c r="Q1" s="5"/>
      <c r="R1" s="5"/>
      <c r="Y1" s="6"/>
      <c r="Z1" s="6"/>
      <c r="AA1" s="7"/>
      <c r="AH1" s="8"/>
    </row>
    <row r="2" spans="1:34" ht="13.5" customHeight="1" thickBot="1"/>
    <row r="3" spans="1:34" ht="22.5" customHeight="1" thickTop="1" thickBot="1">
      <c r="B3" s="9" t="s">
        <v>2</v>
      </c>
      <c r="C3" s="10"/>
      <c r="D3" s="10"/>
      <c r="E3" s="10"/>
      <c r="F3" s="10"/>
      <c r="G3" s="10"/>
      <c r="H3" s="11"/>
      <c r="I3" s="11"/>
      <c r="J3" s="11"/>
      <c r="K3" s="11"/>
      <c r="L3" s="11"/>
      <c r="M3" s="11"/>
      <c r="N3" s="11"/>
      <c r="O3" s="11"/>
      <c r="P3" s="11"/>
      <c r="Q3" s="11"/>
      <c r="R3" s="11"/>
      <c r="S3" s="11"/>
      <c r="T3" s="11"/>
      <c r="U3" s="12"/>
    </row>
    <row r="4" spans="1:34" ht="51.75" customHeight="1" thickTop="1">
      <c r="B4" s="13" t="s">
        <v>3</v>
      </c>
      <c r="C4" s="14" t="s">
        <v>262</v>
      </c>
      <c r="D4" s="15" t="s">
        <v>263</v>
      </c>
      <c r="E4" s="15"/>
      <c r="F4" s="15"/>
      <c r="G4" s="15"/>
      <c r="H4" s="15"/>
      <c r="I4" s="16"/>
      <c r="J4" s="17" t="s">
        <v>6</v>
      </c>
      <c r="K4" s="18" t="s">
        <v>7</v>
      </c>
      <c r="L4" s="19" t="s">
        <v>8</v>
      </c>
      <c r="M4" s="19"/>
      <c r="N4" s="19"/>
      <c r="O4" s="19"/>
      <c r="P4" s="17" t="s">
        <v>9</v>
      </c>
      <c r="Q4" s="19" t="s">
        <v>264</v>
      </c>
      <c r="R4" s="19"/>
      <c r="S4" s="17" t="s">
        <v>11</v>
      </c>
      <c r="T4" s="19" t="s">
        <v>12</v>
      </c>
      <c r="U4" s="20"/>
    </row>
    <row r="5" spans="1:34" ht="15.75" customHeight="1">
      <c r="B5" s="21" t="s">
        <v>13</v>
      </c>
      <c r="C5" s="22"/>
      <c r="D5" s="22"/>
      <c r="E5" s="22"/>
      <c r="F5" s="22"/>
      <c r="G5" s="22"/>
      <c r="H5" s="22"/>
      <c r="I5" s="22"/>
      <c r="J5" s="22"/>
      <c r="K5" s="22"/>
      <c r="L5" s="22"/>
      <c r="M5" s="22"/>
      <c r="N5" s="22"/>
      <c r="O5" s="22"/>
      <c r="P5" s="22"/>
      <c r="Q5" s="22"/>
      <c r="R5" s="22"/>
      <c r="S5" s="22"/>
      <c r="T5" s="22"/>
      <c r="U5" s="23"/>
    </row>
    <row r="6" spans="1:34" ht="37.5" customHeight="1" thickBot="1">
      <c r="B6" s="24" t="s">
        <v>14</v>
      </c>
      <c r="C6" s="25" t="s">
        <v>15</v>
      </c>
      <c r="D6" s="25"/>
      <c r="E6" s="25"/>
      <c r="F6" s="25"/>
      <c r="G6" s="25"/>
      <c r="H6" s="26"/>
      <c r="I6" s="26"/>
      <c r="J6" s="26" t="s">
        <v>16</v>
      </c>
      <c r="K6" s="25" t="s">
        <v>17</v>
      </c>
      <c r="L6" s="25"/>
      <c r="M6" s="25"/>
      <c r="N6" s="27"/>
      <c r="O6" s="28" t="s">
        <v>18</v>
      </c>
      <c r="P6" s="25" t="s">
        <v>19</v>
      </c>
      <c r="Q6" s="25"/>
      <c r="R6" s="29"/>
      <c r="S6" s="28" t="s">
        <v>20</v>
      </c>
      <c r="T6" s="25" t="s">
        <v>265</v>
      </c>
      <c r="U6" s="30"/>
    </row>
    <row r="7" spans="1:34" ht="22.5" customHeight="1" thickTop="1" thickBot="1">
      <c r="B7" s="9" t="s">
        <v>22</v>
      </c>
      <c r="C7" s="10"/>
      <c r="D7" s="10"/>
      <c r="E7" s="10"/>
      <c r="F7" s="10"/>
      <c r="G7" s="10"/>
      <c r="H7" s="11"/>
      <c r="I7" s="11"/>
      <c r="J7" s="11"/>
      <c r="K7" s="11"/>
      <c r="L7" s="11"/>
      <c r="M7" s="11"/>
      <c r="N7" s="11"/>
      <c r="O7" s="11"/>
      <c r="P7" s="11"/>
      <c r="Q7" s="11"/>
      <c r="R7" s="11"/>
      <c r="S7" s="11"/>
      <c r="T7" s="11"/>
      <c r="U7" s="12"/>
    </row>
    <row r="8" spans="1:34" ht="16.5" customHeight="1" thickTop="1">
      <c r="B8" s="32" t="s">
        <v>23</v>
      </c>
      <c r="C8" s="35" t="s">
        <v>24</v>
      </c>
      <c r="D8" s="35"/>
      <c r="E8" s="35"/>
      <c r="F8" s="35"/>
      <c r="G8" s="35"/>
      <c r="H8" s="36"/>
      <c r="I8" s="41" t="s">
        <v>25</v>
      </c>
      <c r="J8" s="43"/>
      <c r="K8" s="43"/>
      <c r="L8" s="43"/>
      <c r="M8" s="43"/>
      <c r="N8" s="43"/>
      <c r="O8" s="43"/>
      <c r="P8" s="43"/>
      <c r="Q8" s="43"/>
      <c r="R8" s="43"/>
      <c r="S8" s="42"/>
      <c r="T8" s="45" t="s">
        <v>26</v>
      </c>
      <c r="U8" s="44"/>
    </row>
    <row r="9" spans="1:34" ht="19.5" customHeight="1">
      <c r="B9" s="34"/>
      <c r="C9" s="31"/>
      <c r="D9" s="31"/>
      <c r="E9" s="31"/>
      <c r="F9" s="31"/>
      <c r="G9" s="31"/>
      <c r="H9" s="39"/>
      <c r="I9" s="46" t="s">
        <v>27</v>
      </c>
      <c r="J9" s="47"/>
      <c r="K9" s="47"/>
      <c r="L9" s="47" t="s">
        <v>28</v>
      </c>
      <c r="M9" s="47"/>
      <c r="N9" s="47"/>
      <c r="O9" s="47"/>
      <c r="P9" s="47" t="s">
        <v>29</v>
      </c>
      <c r="Q9" s="47" t="s">
        <v>30</v>
      </c>
      <c r="R9" s="51" t="s">
        <v>31</v>
      </c>
      <c r="S9" s="50"/>
      <c r="T9" s="47" t="s">
        <v>32</v>
      </c>
      <c r="U9" s="52" t="s">
        <v>33</v>
      </c>
    </row>
    <row r="10" spans="1:34" ht="26.25" customHeight="1" thickBot="1">
      <c r="B10" s="33"/>
      <c r="C10" s="37"/>
      <c r="D10" s="37"/>
      <c r="E10" s="37"/>
      <c r="F10" s="37"/>
      <c r="G10" s="37"/>
      <c r="H10" s="38"/>
      <c r="I10" s="48"/>
      <c r="J10" s="49"/>
      <c r="K10" s="49"/>
      <c r="L10" s="49"/>
      <c r="M10" s="49"/>
      <c r="N10" s="49"/>
      <c r="O10" s="49"/>
      <c r="P10" s="49"/>
      <c r="Q10" s="49"/>
      <c r="R10" s="54" t="s">
        <v>34</v>
      </c>
      <c r="S10" s="55" t="s">
        <v>35</v>
      </c>
      <c r="T10" s="49"/>
      <c r="U10" s="53"/>
    </row>
    <row r="11" spans="1:34" ht="75" customHeight="1" thickTop="1" thickBot="1">
      <c r="A11" s="56"/>
      <c r="B11" s="57" t="s">
        <v>36</v>
      </c>
      <c r="C11" s="58" t="s">
        <v>266</v>
      </c>
      <c r="D11" s="58"/>
      <c r="E11" s="58"/>
      <c r="F11" s="58"/>
      <c r="G11" s="58"/>
      <c r="H11" s="58"/>
      <c r="I11" s="58" t="s">
        <v>1294</v>
      </c>
      <c r="J11" s="58"/>
      <c r="K11" s="58"/>
      <c r="L11" s="58" t="s">
        <v>43</v>
      </c>
      <c r="M11" s="58"/>
      <c r="N11" s="58"/>
      <c r="O11" s="58"/>
      <c r="P11" s="59" t="s">
        <v>44</v>
      </c>
      <c r="Q11" s="59" t="s">
        <v>41</v>
      </c>
      <c r="R11" s="100">
        <v>62944</v>
      </c>
      <c r="S11" s="100" t="s">
        <v>45</v>
      </c>
      <c r="T11" s="100">
        <v>115291.34</v>
      </c>
      <c r="U11" s="60" t="str">
        <f t="shared" ref="U11:U16" si="0">IF(ISERR(T11/S11*100),"N/A",T11/S11*100)</f>
        <v>N/A</v>
      </c>
    </row>
    <row r="12" spans="1:34" ht="75" customHeight="1" thickTop="1" thickBot="1">
      <c r="A12" s="56"/>
      <c r="B12" s="57" t="s">
        <v>46</v>
      </c>
      <c r="C12" s="58" t="s">
        <v>267</v>
      </c>
      <c r="D12" s="58"/>
      <c r="E12" s="58"/>
      <c r="F12" s="58"/>
      <c r="G12" s="58"/>
      <c r="H12" s="58"/>
      <c r="I12" s="58" t="s">
        <v>268</v>
      </c>
      <c r="J12" s="58"/>
      <c r="K12" s="58"/>
      <c r="L12" s="58" t="s">
        <v>269</v>
      </c>
      <c r="M12" s="58"/>
      <c r="N12" s="58"/>
      <c r="O12" s="58"/>
      <c r="P12" s="59" t="s">
        <v>40</v>
      </c>
      <c r="Q12" s="59" t="s">
        <v>41</v>
      </c>
      <c r="R12" s="59">
        <v>88.89</v>
      </c>
      <c r="S12" s="59">
        <v>88.89</v>
      </c>
      <c r="T12" s="59">
        <v>87.5</v>
      </c>
      <c r="U12" s="60">
        <f t="shared" si="0"/>
        <v>98.436269546630655</v>
      </c>
    </row>
    <row r="13" spans="1:34" ht="75" customHeight="1" thickTop="1">
      <c r="A13" s="56"/>
      <c r="B13" s="57" t="s">
        <v>51</v>
      </c>
      <c r="C13" s="58" t="s">
        <v>270</v>
      </c>
      <c r="D13" s="58"/>
      <c r="E13" s="58"/>
      <c r="F13" s="58"/>
      <c r="G13" s="58"/>
      <c r="H13" s="58"/>
      <c r="I13" s="58" t="s">
        <v>271</v>
      </c>
      <c r="J13" s="58"/>
      <c r="K13" s="58"/>
      <c r="L13" s="58" t="s">
        <v>272</v>
      </c>
      <c r="M13" s="58"/>
      <c r="N13" s="58"/>
      <c r="O13" s="58"/>
      <c r="P13" s="59" t="s">
        <v>40</v>
      </c>
      <c r="Q13" s="59" t="s">
        <v>41</v>
      </c>
      <c r="R13" s="59">
        <v>94.44</v>
      </c>
      <c r="S13" s="59">
        <v>94.44</v>
      </c>
      <c r="T13" s="59">
        <v>94.44</v>
      </c>
      <c r="U13" s="60">
        <f t="shared" si="0"/>
        <v>100</v>
      </c>
    </row>
    <row r="14" spans="1:34" ht="75" customHeight="1" thickBot="1">
      <c r="A14" s="56"/>
      <c r="B14" s="61" t="s">
        <v>42</v>
      </c>
      <c r="C14" s="62" t="s">
        <v>273</v>
      </c>
      <c r="D14" s="62"/>
      <c r="E14" s="62"/>
      <c r="F14" s="62"/>
      <c r="G14" s="62"/>
      <c r="H14" s="62"/>
      <c r="I14" s="62" t="s">
        <v>274</v>
      </c>
      <c r="J14" s="62"/>
      <c r="K14" s="62"/>
      <c r="L14" s="62" t="s">
        <v>275</v>
      </c>
      <c r="M14" s="62"/>
      <c r="N14" s="62"/>
      <c r="O14" s="62"/>
      <c r="P14" s="63" t="s">
        <v>40</v>
      </c>
      <c r="Q14" s="63" t="s">
        <v>276</v>
      </c>
      <c r="R14" s="63">
        <v>100</v>
      </c>
      <c r="S14" s="63">
        <v>100</v>
      </c>
      <c r="T14" s="63">
        <v>94.08</v>
      </c>
      <c r="U14" s="65">
        <f t="shared" si="0"/>
        <v>94.08</v>
      </c>
    </row>
    <row r="15" spans="1:34" ht="75" customHeight="1" thickTop="1">
      <c r="A15" s="56"/>
      <c r="B15" s="57" t="s">
        <v>56</v>
      </c>
      <c r="C15" s="58" t="s">
        <v>277</v>
      </c>
      <c r="D15" s="58"/>
      <c r="E15" s="58"/>
      <c r="F15" s="58"/>
      <c r="G15" s="58"/>
      <c r="H15" s="58"/>
      <c r="I15" s="58" t="s">
        <v>278</v>
      </c>
      <c r="J15" s="58"/>
      <c r="K15" s="58"/>
      <c r="L15" s="58" t="s">
        <v>279</v>
      </c>
      <c r="M15" s="58"/>
      <c r="N15" s="58"/>
      <c r="O15" s="58"/>
      <c r="P15" s="59" t="s">
        <v>280</v>
      </c>
      <c r="Q15" s="59" t="s">
        <v>60</v>
      </c>
      <c r="R15" s="100">
        <v>1</v>
      </c>
      <c r="S15" s="100">
        <v>1</v>
      </c>
      <c r="T15" s="100">
        <v>1</v>
      </c>
      <c r="U15" s="60">
        <f t="shared" si="0"/>
        <v>100</v>
      </c>
    </row>
    <row r="16" spans="1:34" ht="75" customHeight="1" thickBot="1">
      <c r="A16" s="56"/>
      <c r="B16" s="61" t="s">
        <v>42</v>
      </c>
      <c r="C16" s="62" t="s">
        <v>281</v>
      </c>
      <c r="D16" s="62"/>
      <c r="E16" s="62"/>
      <c r="F16" s="62"/>
      <c r="G16" s="62"/>
      <c r="H16" s="62"/>
      <c r="I16" s="62" t="s">
        <v>282</v>
      </c>
      <c r="J16" s="62"/>
      <c r="K16" s="62"/>
      <c r="L16" s="62" t="s">
        <v>283</v>
      </c>
      <c r="M16" s="62"/>
      <c r="N16" s="62"/>
      <c r="O16" s="62"/>
      <c r="P16" s="63" t="s">
        <v>40</v>
      </c>
      <c r="Q16" s="63" t="s">
        <v>116</v>
      </c>
      <c r="R16" s="63">
        <v>100</v>
      </c>
      <c r="S16" s="63">
        <v>100</v>
      </c>
      <c r="T16" s="63">
        <v>100</v>
      </c>
      <c r="U16" s="65">
        <f t="shared" si="0"/>
        <v>100</v>
      </c>
    </row>
    <row r="17" spans="2:22" ht="22.5" customHeight="1" thickTop="1" thickBot="1">
      <c r="B17" s="9" t="s">
        <v>61</v>
      </c>
      <c r="C17" s="10"/>
      <c r="D17" s="10"/>
      <c r="E17" s="10"/>
      <c r="F17" s="10"/>
      <c r="G17" s="10"/>
      <c r="H17" s="11"/>
      <c r="I17" s="11"/>
      <c r="J17" s="11"/>
      <c r="K17" s="11"/>
      <c r="L17" s="11"/>
      <c r="M17" s="11"/>
      <c r="N17" s="11"/>
      <c r="O17" s="11"/>
      <c r="P17" s="11"/>
      <c r="Q17" s="11"/>
      <c r="R17" s="11"/>
      <c r="S17" s="11"/>
      <c r="T17" s="11"/>
      <c r="U17" s="12"/>
      <c r="V17" s="66"/>
    </row>
    <row r="18" spans="2:22" ht="26.25" customHeight="1" thickTop="1">
      <c r="B18" s="67"/>
      <c r="C18" s="68"/>
      <c r="D18" s="68"/>
      <c r="E18" s="68"/>
      <c r="F18" s="68"/>
      <c r="G18" s="68"/>
      <c r="H18" s="69"/>
      <c r="I18" s="69"/>
      <c r="J18" s="69"/>
      <c r="K18" s="69"/>
      <c r="L18" s="69"/>
      <c r="M18" s="69"/>
      <c r="N18" s="69"/>
      <c r="O18" s="69"/>
      <c r="P18" s="70"/>
      <c r="Q18" s="71"/>
      <c r="R18" s="72" t="s">
        <v>62</v>
      </c>
      <c r="S18" s="40" t="s">
        <v>63</v>
      </c>
      <c r="T18" s="72" t="s">
        <v>64</v>
      </c>
      <c r="U18" s="40" t="s">
        <v>65</v>
      </c>
    </row>
    <row r="19" spans="2:22" ht="26.25" customHeight="1" thickBot="1">
      <c r="B19" s="73"/>
      <c r="C19" s="74"/>
      <c r="D19" s="74"/>
      <c r="E19" s="74"/>
      <c r="F19" s="74"/>
      <c r="G19" s="74"/>
      <c r="H19" s="75"/>
      <c r="I19" s="75"/>
      <c r="J19" s="75"/>
      <c r="K19" s="75"/>
      <c r="L19" s="75"/>
      <c r="M19" s="75"/>
      <c r="N19" s="75"/>
      <c r="O19" s="75"/>
      <c r="P19" s="76"/>
      <c r="Q19" s="77"/>
      <c r="R19" s="78" t="s">
        <v>66</v>
      </c>
      <c r="S19" s="77" t="s">
        <v>66</v>
      </c>
      <c r="T19" s="77" t="s">
        <v>66</v>
      </c>
      <c r="U19" s="77" t="s">
        <v>67</v>
      </c>
    </row>
    <row r="20" spans="2:22" ht="13.5" customHeight="1" thickBot="1">
      <c r="B20" s="79" t="s">
        <v>68</v>
      </c>
      <c r="C20" s="80"/>
      <c r="D20" s="80"/>
      <c r="E20" s="81"/>
      <c r="F20" s="81"/>
      <c r="G20" s="81"/>
      <c r="H20" s="82"/>
      <c r="I20" s="82"/>
      <c r="J20" s="82"/>
      <c r="K20" s="82"/>
      <c r="L20" s="82"/>
      <c r="M20" s="82"/>
      <c r="N20" s="82"/>
      <c r="O20" s="82"/>
      <c r="P20" s="83"/>
      <c r="Q20" s="83"/>
      <c r="R20" s="84">
        <f>3475.835196</f>
        <v>3475.835196</v>
      </c>
      <c r="S20" s="84">
        <f>2570.577911</f>
        <v>2570.5779109999999</v>
      </c>
      <c r="T20" s="84">
        <f>2585.1661719</f>
        <v>2585.1661718999999</v>
      </c>
      <c r="U20" s="85">
        <f>+IF(ISERR(T20/S20*100),"N/A",T20/S20*100)</f>
        <v>100.56750899622897</v>
      </c>
    </row>
    <row r="21" spans="2:22" ht="13.5" customHeight="1" thickBot="1">
      <c r="B21" s="86" t="s">
        <v>69</v>
      </c>
      <c r="C21" s="87"/>
      <c r="D21" s="87"/>
      <c r="E21" s="88"/>
      <c r="F21" s="88"/>
      <c r="G21" s="88"/>
      <c r="H21" s="89"/>
      <c r="I21" s="89"/>
      <c r="J21" s="89"/>
      <c r="K21" s="89"/>
      <c r="L21" s="89"/>
      <c r="M21" s="89"/>
      <c r="N21" s="89"/>
      <c r="O21" s="89"/>
      <c r="P21" s="90"/>
      <c r="Q21" s="90"/>
      <c r="R21" s="84">
        <f>3773.80319148</f>
        <v>3773.8031914799999</v>
      </c>
      <c r="S21" s="84">
        <f>2782.10919613999</f>
        <v>2782.1091961399902</v>
      </c>
      <c r="T21" s="84">
        <f>2585.1661719</f>
        <v>2585.1661718999999</v>
      </c>
      <c r="U21" s="85">
        <f>+IF(ISERR(T21/S21*100),"N/A",T21/S21*100)</f>
        <v>92.921089347850298</v>
      </c>
    </row>
    <row r="22" spans="2:22" ht="14.85" customHeight="1" thickTop="1" thickBot="1">
      <c r="B22" s="9" t="s">
        <v>70</v>
      </c>
      <c r="C22" s="10"/>
      <c r="D22" s="10"/>
      <c r="E22" s="10"/>
      <c r="F22" s="10"/>
      <c r="G22" s="10"/>
      <c r="H22" s="11"/>
      <c r="I22" s="11"/>
      <c r="J22" s="11"/>
      <c r="K22" s="11"/>
      <c r="L22" s="11"/>
      <c r="M22" s="11"/>
      <c r="N22" s="11"/>
      <c r="O22" s="11"/>
      <c r="P22" s="11"/>
      <c r="Q22" s="11"/>
      <c r="R22" s="11"/>
      <c r="S22" s="11"/>
      <c r="T22" s="11"/>
      <c r="U22" s="12"/>
    </row>
    <row r="23" spans="2:22" ht="44.25" customHeight="1" thickTop="1">
      <c r="B23" s="91" t="s">
        <v>71</v>
      </c>
      <c r="C23" s="93"/>
      <c r="D23" s="93"/>
      <c r="E23" s="93"/>
      <c r="F23" s="93"/>
      <c r="G23" s="93"/>
      <c r="H23" s="93"/>
      <c r="I23" s="93"/>
      <c r="J23" s="93"/>
      <c r="K23" s="93"/>
      <c r="L23" s="93"/>
      <c r="M23" s="93"/>
      <c r="N23" s="93"/>
      <c r="O23" s="93"/>
      <c r="P23" s="93"/>
      <c r="Q23" s="93"/>
      <c r="R23" s="93"/>
      <c r="S23" s="93"/>
      <c r="T23" s="93"/>
      <c r="U23" s="92"/>
    </row>
    <row r="24" spans="2:22" ht="34.5" customHeight="1">
      <c r="B24" s="94" t="s">
        <v>73</v>
      </c>
      <c r="C24" s="96"/>
      <c r="D24" s="96"/>
      <c r="E24" s="96"/>
      <c r="F24" s="96"/>
      <c r="G24" s="96"/>
      <c r="H24" s="96"/>
      <c r="I24" s="96"/>
      <c r="J24" s="96"/>
      <c r="K24" s="96"/>
      <c r="L24" s="96"/>
      <c r="M24" s="96"/>
      <c r="N24" s="96"/>
      <c r="O24" s="96"/>
      <c r="P24" s="96"/>
      <c r="Q24" s="96"/>
      <c r="R24" s="96"/>
      <c r="S24" s="96"/>
      <c r="T24" s="96"/>
      <c r="U24" s="95"/>
    </row>
    <row r="25" spans="2:22" ht="101.1" customHeight="1">
      <c r="B25" s="94" t="s">
        <v>284</v>
      </c>
      <c r="C25" s="96"/>
      <c r="D25" s="96"/>
      <c r="E25" s="96"/>
      <c r="F25" s="96"/>
      <c r="G25" s="96"/>
      <c r="H25" s="96"/>
      <c r="I25" s="96"/>
      <c r="J25" s="96"/>
      <c r="K25" s="96"/>
      <c r="L25" s="96"/>
      <c r="M25" s="96"/>
      <c r="N25" s="96"/>
      <c r="O25" s="96"/>
      <c r="P25" s="96"/>
      <c r="Q25" s="96"/>
      <c r="R25" s="96"/>
      <c r="S25" s="96"/>
      <c r="T25" s="96"/>
      <c r="U25" s="95"/>
    </row>
    <row r="26" spans="2:22" ht="33.6" customHeight="1">
      <c r="B26" s="94" t="s">
        <v>285</v>
      </c>
      <c r="C26" s="96"/>
      <c r="D26" s="96"/>
      <c r="E26" s="96"/>
      <c r="F26" s="96"/>
      <c r="G26" s="96"/>
      <c r="H26" s="96"/>
      <c r="I26" s="96"/>
      <c r="J26" s="96"/>
      <c r="K26" s="96"/>
      <c r="L26" s="96"/>
      <c r="M26" s="96"/>
      <c r="N26" s="96"/>
      <c r="O26" s="96"/>
      <c r="P26" s="96"/>
      <c r="Q26" s="96"/>
      <c r="R26" s="96"/>
      <c r="S26" s="96"/>
      <c r="T26" s="96"/>
      <c r="U26" s="95"/>
    </row>
    <row r="27" spans="2:22" ht="36.6" customHeight="1">
      <c r="B27" s="94" t="s">
        <v>286</v>
      </c>
      <c r="C27" s="96"/>
      <c r="D27" s="96"/>
      <c r="E27" s="96"/>
      <c r="F27" s="96"/>
      <c r="G27" s="96"/>
      <c r="H27" s="96"/>
      <c r="I27" s="96"/>
      <c r="J27" s="96"/>
      <c r="K27" s="96"/>
      <c r="L27" s="96"/>
      <c r="M27" s="96"/>
      <c r="N27" s="96"/>
      <c r="O27" s="96"/>
      <c r="P27" s="96"/>
      <c r="Q27" s="96"/>
      <c r="R27" s="96"/>
      <c r="S27" s="96"/>
      <c r="T27" s="96"/>
      <c r="U27" s="95"/>
    </row>
    <row r="28" spans="2:22" ht="17.25" customHeight="1">
      <c r="B28" s="94" t="s">
        <v>287</v>
      </c>
      <c r="C28" s="96"/>
      <c r="D28" s="96"/>
      <c r="E28" s="96"/>
      <c r="F28" s="96"/>
      <c r="G28" s="96"/>
      <c r="H28" s="96"/>
      <c r="I28" s="96"/>
      <c r="J28" s="96"/>
      <c r="K28" s="96"/>
      <c r="L28" s="96"/>
      <c r="M28" s="96"/>
      <c r="N28" s="96"/>
      <c r="O28" s="96"/>
      <c r="P28" s="96"/>
      <c r="Q28" s="96"/>
      <c r="R28" s="96"/>
      <c r="S28" s="96"/>
      <c r="T28" s="96"/>
      <c r="U28" s="95"/>
    </row>
    <row r="29" spans="2:22" ht="18.75" customHeight="1" thickBot="1">
      <c r="B29" s="97" t="s">
        <v>288</v>
      </c>
      <c r="C29" s="99"/>
      <c r="D29" s="99"/>
      <c r="E29" s="99"/>
      <c r="F29" s="99"/>
      <c r="G29" s="99"/>
      <c r="H29" s="99"/>
      <c r="I29" s="99"/>
      <c r="J29" s="99"/>
      <c r="K29" s="99"/>
      <c r="L29" s="99"/>
      <c r="M29" s="99"/>
      <c r="N29" s="99"/>
      <c r="O29" s="99"/>
      <c r="P29" s="99"/>
      <c r="Q29" s="99"/>
      <c r="R29" s="99"/>
      <c r="S29" s="99"/>
      <c r="T29" s="99"/>
      <c r="U29" s="98"/>
    </row>
  </sheetData>
  <mergeCells count="48">
    <mergeCell ref="B24:U24"/>
    <mergeCell ref="B25:U25"/>
    <mergeCell ref="B26:U26"/>
    <mergeCell ref="B27:U27"/>
    <mergeCell ref="B28:U28"/>
    <mergeCell ref="B29:U29"/>
    <mergeCell ref="C16:H16"/>
    <mergeCell ref="I16:K16"/>
    <mergeCell ref="L16:O16"/>
    <mergeCell ref="B20:D20"/>
    <mergeCell ref="B21:D21"/>
    <mergeCell ref="B23:U23"/>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63" fitToHeight="10" orientation="landscape" r:id="rId1"/>
  <headerFooter>
    <oddFooter>&amp;R&amp;P de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55"/>
  <sheetViews>
    <sheetView view="pageBreakPreview" zoomScale="80" zoomScaleNormal="80" zoomScaleSheetLayoutView="80" workbookViewId="0">
      <selection activeCell="I11" sqref="I11:K11"/>
    </sheetView>
  </sheetViews>
  <sheetFormatPr baseColWidth="10" defaultColWidth="11.42578125" defaultRowHeight="12.75"/>
  <cols>
    <col min="1" max="1" width="4" style="1" customWidth="1"/>
    <col min="2" max="2" width="15.71093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 style="1" customWidth="1"/>
    <col min="11" max="11" width="10.85546875" style="1" customWidth="1"/>
    <col min="12" max="12" width="8.85546875" style="1" customWidth="1"/>
    <col min="13" max="13" width="7" style="1" customWidth="1"/>
    <col min="14" max="14" width="9.42578125" style="1" customWidth="1"/>
    <col min="15" max="15" width="12.7109375" style="1" customWidth="1"/>
    <col min="16" max="16" width="13.28515625" style="1" customWidth="1"/>
    <col min="17" max="17" width="13.85546875" style="1" customWidth="1"/>
    <col min="18" max="18" width="10.28515625" style="1" customWidth="1"/>
    <col min="19" max="19" width="14.85546875" style="1" customWidth="1"/>
    <col min="20" max="20" width="12.28515625" style="1" customWidth="1"/>
    <col min="21" max="21" width="11.85546875" style="1" customWidth="1"/>
    <col min="22" max="22" width="13.140625" style="1" customWidth="1"/>
    <col min="23" max="23" width="12.28515625" style="1" customWidth="1"/>
    <col min="24" max="24" width="9.7109375" style="1" customWidth="1"/>
    <col min="25" max="25" width="10" style="1" customWidth="1"/>
    <col min="26" max="26" width="11" style="1" customWidth="1"/>
    <col min="27" max="29" width="11.42578125" style="1"/>
    <col min="30" max="30" width="17.5703125" style="1" customWidth="1"/>
    <col min="31" max="16384" width="11.42578125" style="1"/>
  </cols>
  <sheetData>
    <row r="1" spans="1:34" s="2" customFormat="1" ht="48" customHeight="1">
      <c r="A1" s="3"/>
      <c r="B1" s="4" t="s">
        <v>0</v>
      </c>
      <c r="C1" s="4"/>
      <c r="D1" s="4"/>
      <c r="E1" s="4"/>
      <c r="F1" s="4"/>
      <c r="G1" s="4"/>
      <c r="H1" s="4"/>
      <c r="I1" s="4"/>
      <c r="J1" s="4"/>
      <c r="K1" s="4"/>
      <c r="L1" s="4"/>
      <c r="M1" s="3" t="s">
        <v>1</v>
      </c>
      <c r="N1" s="3"/>
      <c r="O1" s="3"/>
      <c r="P1" s="5"/>
      <c r="Q1" s="5"/>
      <c r="R1" s="5"/>
      <c r="Y1" s="6"/>
      <c r="Z1" s="6"/>
      <c r="AA1" s="7"/>
      <c r="AH1" s="8"/>
    </row>
    <row r="2" spans="1:34" ht="13.5" customHeight="1" thickBot="1"/>
    <row r="3" spans="1:34" ht="22.5" customHeight="1" thickTop="1" thickBot="1">
      <c r="B3" s="9" t="s">
        <v>2</v>
      </c>
      <c r="C3" s="10"/>
      <c r="D3" s="10"/>
      <c r="E3" s="10"/>
      <c r="F3" s="10"/>
      <c r="G3" s="10"/>
      <c r="H3" s="11"/>
      <c r="I3" s="11"/>
      <c r="J3" s="11"/>
      <c r="K3" s="11"/>
      <c r="L3" s="11"/>
      <c r="M3" s="11"/>
      <c r="N3" s="11"/>
      <c r="O3" s="11"/>
      <c r="P3" s="11"/>
      <c r="Q3" s="11"/>
      <c r="R3" s="11"/>
      <c r="S3" s="11"/>
      <c r="T3" s="11"/>
      <c r="U3" s="12"/>
    </row>
    <row r="4" spans="1:34" ht="51.75" customHeight="1" thickTop="1">
      <c r="B4" s="13" t="s">
        <v>3</v>
      </c>
      <c r="C4" s="14" t="s">
        <v>289</v>
      </c>
      <c r="D4" s="15" t="s">
        <v>290</v>
      </c>
      <c r="E4" s="15"/>
      <c r="F4" s="15"/>
      <c r="G4" s="15"/>
      <c r="H4" s="15"/>
      <c r="I4" s="16"/>
      <c r="J4" s="17" t="s">
        <v>6</v>
      </c>
      <c r="K4" s="18" t="s">
        <v>7</v>
      </c>
      <c r="L4" s="19" t="s">
        <v>8</v>
      </c>
      <c r="M4" s="19"/>
      <c r="N4" s="19"/>
      <c r="O4" s="19"/>
      <c r="P4" s="17" t="s">
        <v>9</v>
      </c>
      <c r="Q4" s="19" t="s">
        <v>291</v>
      </c>
      <c r="R4" s="19"/>
      <c r="S4" s="17" t="s">
        <v>11</v>
      </c>
      <c r="T4" s="19" t="s">
        <v>12</v>
      </c>
      <c r="U4" s="20"/>
    </row>
    <row r="5" spans="1:34" ht="15.75" customHeight="1">
      <c r="B5" s="21" t="s">
        <v>13</v>
      </c>
      <c r="C5" s="22"/>
      <c r="D5" s="22"/>
      <c r="E5" s="22"/>
      <c r="F5" s="22"/>
      <c r="G5" s="22"/>
      <c r="H5" s="22"/>
      <c r="I5" s="22"/>
      <c r="J5" s="22"/>
      <c r="K5" s="22"/>
      <c r="L5" s="22"/>
      <c r="M5" s="22"/>
      <c r="N5" s="22"/>
      <c r="O5" s="22"/>
      <c r="P5" s="22"/>
      <c r="Q5" s="22"/>
      <c r="R5" s="22"/>
      <c r="S5" s="22"/>
      <c r="T5" s="22"/>
      <c r="U5" s="23"/>
    </row>
    <row r="6" spans="1:34" ht="37.5" customHeight="1" thickBot="1">
      <c r="B6" s="24" t="s">
        <v>14</v>
      </c>
      <c r="C6" s="25" t="s">
        <v>15</v>
      </c>
      <c r="D6" s="25"/>
      <c r="E6" s="25"/>
      <c r="F6" s="25"/>
      <c r="G6" s="25"/>
      <c r="H6" s="26"/>
      <c r="I6" s="26"/>
      <c r="J6" s="26" t="s">
        <v>16</v>
      </c>
      <c r="K6" s="25" t="s">
        <v>17</v>
      </c>
      <c r="L6" s="25"/>
      <c r="M6" s="25"/>
      <c r="N6" s="27"/>
      <c r="O6" s="28" t="s">
        <v>18</v>
      </c>
      <c r="P6" s="25" t="s">
        <v>19</v>
      </c>
      <c r="Q6" s="25"/>
      <c r="R6" s="29"/>
      <c r="S6" s="28" t="s">
        <v>20</v>
      </c>
      <c r="T6" s="25" t="s">
        <v>292</v>
      </c>
      <c r="U6" s="30"/>
    </row>
    <row r="7" spans="1:34" ht="22.5" customHeight="1" thickTop="1" thickBot="1">
      <c r="B7" s="9" t="s">
        <v>22</v>
      </c>
      <c r="C7" s="10"/>
      <c r="D7" s="10"/>
      <c r="E7" s="10"/>
      <c r="F7" s="10"/>
      <c r="G7" s="10"/>
      <c r="H7" s="11"/>
      <c r="I7" s="11"/>
      <c r="J7" s="11"/>
      <c r="K7" s="11"/>
      <c r="L7" s="11"/>
      <c r="M7" s="11"/>
      <c r="N7" s="11"/>
      <c r="O7" s="11"/>
      <c r="P7" s="11"/>
      <c r="Q7" s="11"/>
      <c r="R7" s="11"/>
      <c r="S7" s="11"/>
      <c r="T7" s="11"/>
      <c r="U7" s="12"/>
    </row>
    <row r="8" spans="1:34" ht="16.5" customHeight="1" thickTop="1">
      <c r="B8" s="32" t="s">
        <v>23</v>
      </c>
      <c r="C8" s="35" t="s">
        <v>24</v>
      </c>
      <c r="D8" s="35"/>
      <c r="E8" s="35"/>
      <c r="F8" s="35"/>
      <c r="G8" s="35"/>
      <c r="H8" s="36"/>
      <c r="I8" s="41" t="s">
        <v>25</v>
      </c>
      <c r="J8" s="43"/>
      <c r="K8" s="43"/>
      <c r="L8" s="43"/>
      <c r="M8" s="43"/>
      <c r="N8" s="43"/>
      <c r="O8" s="43"/>
      <c r="P8" s="43"/>
      <c r="Q8" s="43"/>
      <c r="R8" s="43"/>
      <c r="S8" s="42"/>
      <c r="T8" s="45" t="s">
        <v>26</v>
      </c>
      <c r="U8" s="44"/>
    </row>
    <row r="9" spans="1:34" ht="19.5" customHeight="1">
      <c r="B9" s="34"/>
      <c r="C9" s="31"/>
      <c r="D9" s="31"/>
      <c r="E9" s="31"/>
      <c r="F9" s="31"/>
      <c r="G9" s="31"/>
      <c r="H9" s="39"/>
      <c r="I9" s="46" t="s">
        <v>27</v>
      </c>
      <c r="J9" s="47"/>
      <c r="K9" s="47"/>
      <c r="L9" s="47" t="s">
        <v>28</v>
      </c>
      <c r="M9" s="47"/>
      <c r="N9" s="47"/>
      <c r="O9" s="47"/>
      <c r="P9" s="47" t="s">
        <v>29</v>
      </c>
      <c r="Q9" s="47" t="s">
        <v>30</v>
      </c>
      <c r="R9" s="51" t="s">
        <v>31</v>
      </c>
      <c r="S9" s="50"/>
      <c r="T9" s="47" t="s">
        <v>32</v>
      </c>
      <c r="U9" s="52" t="s">
        <v>33</v>
      </c>
    </row>
    <row r="10" spans="1:34" ht="26.25" customHeight="1" thickBot="1">
      <c r="B10" s="33"/>
      <c r="C10" s="37"/>
      <c r="D10" s="37"/>
      <c r="E10" s="37"/>
      <c r="F10" s="37"/>
      <c r="G10" s="37"/>
      <c r="H10" s="38"/>
      <c r="I10" s="48"/>
      <c r="J10" s="49"/>
      <c r="K10" s="49"/>
      <c r="L10" s="49"/>
      <c r="M10" s="49"/>
      <c r="N10" s="49"/>
      <c r="O10" s="49"/>
      <c r="P10" s="49"/>
      <c r="Q10" s="49"/>
      <c r="R10" s="54" t="s">
        <v>34</v>
      </c>
      <c r="S10" s="55" t="s">
        <v>35</v>
      </c>
      <c r="T10" s="49"/>
      <c r="U10" s="53"/>
    </row>
    <row r="11" spans="1:34" ht="75" customHeight="1" thickTop="1">
      <c r="A11" s="56"/>
      <c r="B11" s="57" t="s">
        <v>36</v>
      </c>
      <c r="C11" s="58" t="s">
        <v>293</v>
      </c>
      <c r="D11" s="58"/>
      <c r="E11" s="58"/>
      <c r="F11" s="58"/>
      <c r="G11" s="58"/>
      <c r="H11" s="58"/>
      <c r="I11" s="58" t="s">
        <v>1295</v>
      </c>
      <c r="J11" s="58"/>
      <c r="K11" s="58"/>
      <c r="L11" s="58" t="s">
        <v>294</v>
      </c>
      <c r="M11" s="58"/>
      <c r="N11" s="58"/>
      <c r="O11" s="58"/>
      <c r="P11" s="59" t="s">
        <v>40</v>
      </c>
      <c r="Q11" s="59" t="s">
        <v>41</v>
      </c>
      <c r="R11" s="100">
        <v>3</v>
      </c>
      <c r="S11" s="100" t="s">
        <v>45</v>
      </c>
      <c r="T11" s="100">
        <v>2.35</v>
      </c>
      <c r="U11" s="60" t="str">
        <f t="shared" ref="U11:U29" si="0">IF(ISERR(T11/S11*100),"N/A",T11/S11*100)</f>
        <v>N/A</v>
      </c>
    </row>
    <row r="12" spans="1:34" ht="75" customHeight="1" thickBot="1">
      <c r="A12" s="56"/>
      <c r="B12" s="61" t="s">
        <v>42</v>
      </c>
      <c r="C12" s="62" t="s">
        <v>42</v>
      </c>
      <c r="D12" s="62"/>
      <c r="E12" s="62"/>
      <c r="F12" s="62"/>
      <c r="G12" s="62"/>
      <c r="H12" s="62"/>
      <c r="I12" s="62" t="s">
        <v>295</v>
      </c>
      <c r="J12" s="62"/>
      <c r="K12" s="62"/>
      <c r="L12" s="62" t="s">
        <v>296</v>
      </c>
      <c r="M12" s="62"/>
      <c r="N12" s="62"/>
      <c r="O12" s="62"/>
      <c r="P12" s="63" t="s">
        <v>297</v>
      </c>
      <c r="Q12" s="63" t="s">
        <v>298</v>
      </c>
      <c r="R12" s="63">
        <v>2.5</v>
      </c>
      <c r="S12" s="63">
        <v>2.5</v>
      </c>
      <c r="T12" s="63">
        <v>5.78</v>
      </c>
      <c r="U12" s="65">
        <f t="shared" si="0"/>
        <v>231.20000000000002</v>
      </c>
    </row>
    <row r="13" spans="1:34" ht="75" customHeight="1" thickTop="1" thickBot="1">
      <c r="A13" s="56"/>
      <c r="B13" s="57" t="s">
        <v>46</v>
      </c>
      <c r="C13" s="58" t="s">
        <v>299</v>
      </c>
      <c r="D13" s="58"/>
      <c r="E13" s="58"/>
      <c r="F13" s="58"/>
      <c r="G13" s="58"/>
      <c r="H13" s="58"/>
      <c r="I13" s="58" t="s">
        <v>300</v>
      </c>
      <c r="J13" s="58"/>
      <c r="K13" s="58"/>
      <c r="L13" s="58" t="s">
        <v>301</v>
      </c>
      <c r="M13" s="58"/>
      <c r="N13" s="58"/>
      <c r="O13" s="58"/>
      <c r="P13" s="59" t="s">
        <v>183</v>
      </c>
      <c r="Q13" s="59" t="s">
        <v>298</v>
      </c>
      <c r="R13" s="59">
        <v>2.27</v>
      </c>
      <c r="S13" s="59">
        <v>2.27</v>
      </c>
      <c r="T13" s="59">
        <v>7.95</v>
      </c>
      <c r="U13" s="60">
        <f t="shared" si="0"/>
        <v>350.22026431718064</v>
      </c>
    </row>
    <row r="14" spans="1:34" ht="75" customHeight="1" thickTop="1">
      <c r="A14" s="56"/>
      <c r="B14" s="57" t="s">
        <v>51</v>
      </c>
      <c r="C14" s="58" t="s">
        <v>302</v>
      </c>
      <c r="D14" s="58"/>
      <c r="E14" s="58"/>
      <c r="F14" s="58"/>
      <c r="G14" s="58"/>
      <c r="H14" s="58"/>
      <c r="I14" s="58" t="s">
        <v>303</v>
      </c>
      <c r="J14" s="58"/>
      <c r="K14" s="58"/>
      <c r="L14" s="58" t="s">
        <v>304</v>
      </c>
      <c r="M14" s="58"/>
      <c r="N14" s="58"/>
      <c r="O14" s="58"/>
      <c r="P14" s="59" t="s">
        <v>183</v>
      </c>
      <c r="Q14" s="59" t="s">
        <v>41</v>
      </c>
      <c r="R14" s="59">
        <v>10</v>
      </c>
      <c r="S14" s="59">
        <v>10</v>
      </c>
      <c r="T14" s="59">
        <v>12.91</v>
      </c>
      <c r="U14" s="60">
        <f t="shared" si="0"/>
        <v>129.1</v>
      </c>
    </row>
    <row r="15" spans="1:34" ht="75" customHeight="1">
      <c r="A15" s="56"/>
      <c r="B15" s="61" t="s">
        <v>42</v>
      </c>
      <c r="C15" s="62" t="s">
        <v>305</v>
      </c>
      <c r="D15" s="62"/>
      <c r="E15" s="62"/>
      <c r="F15" s="62"/>
      <c r="G15" s="62"/>
      <c r="H15" s="62"/>
      <c r="I15" s="62" t="s">
        <v>306</v>
      </c>
      <c r="J15" s="62"/>
      <c r="K15" s="62"/>
      <c r="L15" s="62" t="s">
        <v>307</v>
      </c>
      <c r="M15" s="62"/>
      <c r="N15" s="62"/>
      <c r="O15" s="62"/>
      <c r="P15" s="63" t="s">
        <v>183</v>
      </c>
      <c r="Q15" s="63" t="s">
        <v>41</v>
      </c>
      <c r="R15" s="63">
        <v>2.7</v>
      </c>
      <c r="S15" s="63">
        <v>2.7</v>
      </c>
      <c r="T15" s="63">
        <v>-5.56</v>
      </c>
      <c r="U15" s="65">
        <f t="shared" si="0"/>
        <v>-205.9259259259259</v>
      </c>
    </row>
    <row r="16" spans="1:34" ht="75" customHeight="1">
      <c r="A16" s="56"/>
      <c r="B16" s="61" t="s">
        <v>42</v>
      </c>
      <c r="C16" s="62" t="s">
        <v>42</v>
      </c>
      <c r="D16" s="62"/>
      <c r="E16" s="62"/>
      <c r="F16" s="62"/>
      <c r="G16" s="62"/>
      <c r="H16" s="62"/>
      <c r="I16" s="62" t="s">
        <v>308</v>
      </c>
      <c r="J16" s="62"/>
      <c r="K16" s="62"/>
      <c r="L16" s="62" t="s">
        <v>309</v>
      </c>
      <c r="M16" s="62"/>
      <c r="N16" s="62"/>
      <c r="O16" s="62"/>
      <c r="P16" s="63" t="s">
        <v>183</v>
      </c>
      <c r="Q16" s="63" t="s">
        <v>106</v>
      </c>
      <c r="R16" s="63">
        <v>4.3499999999999996</v>
      </c>
      <c r="S16" s="63">
        <v>4.3499999999999996</v>
      </c>
      <c r="T16" s="63">
        <v>52.17</v>
      </c>
      <c r="U16" s="65">
        <f t="shared" si="0"/>
        <v>1199.3103448275865</v>
      </c>
    </row>
    <row r="17" spans="1:22" ht="75" customHeight="1">
      <c r="A17" s="56"/>
      <c r="B17" s="61" t="s">
        <v>42</v>
      </c>
      <c r="C17" s="62" t="s">
        <v>42</v>
      </c>
      <c r="D17" s="62"/>
      <c r="E17" s="62"/>
      <c r="F17" s="62"/>
      <c r="G17" s="62"/>
      <c r="H17" s="62"/>
      <c r="I17" s="62" t="s">
        <v>310</v>
      </c>
      <c r="J17" s="62"/>
      <c r="K17" s="62"/>
      <c r="L17" s="62" t="s">
        <v>311</v>
      </c>
      <c r="M17" s="62"/>
      <c r="N17" s="62"/>
      <c r="O17" s="62"/>
      <c r="P17" s="63" t="s">
        <v>183</v>
      </c>
      <c r="Q17" s="63" t="s">
        <v>41</v>
      </c>
      <c r="R17" s="63">
        <v>2.5</v>
      </c>
      <c r="S17" s="63">
        <v>2.5</v>
      </c>
      <c r="T17" s="63">
        <v>13.64</v>
      </c>
      <c r="U17" s="65">
        <f t="shared" si="0"/>
        <v>545.6</v>
      </c>
    </row>
    <row r="18" spans="1:22" ht="75" customHeight="1">
      <c r="A18" s="56"/>
      <c r="B18" s="61" t="s">
        <v>42</v>
      </c>
      <c r="C18" s="62" t="s">
        <v>42</v>
      </c>
      <c r="D18" s="62"/>
      <c r="E18" s="62"/>
      <c r="F18" s="62"/>
      <c r="G18" s="62"/>
      <c r="H18" s="62"/>
      <c r="I18" s="62" t="s">
        <v>312</v>
      </c>
      <c r="J18" s="62"/>
      <c r="K18" s="62"/>
      <c r="L18" s="62" t="s">
        <v>313</v>
      </c>
      <c r="M18" s="62"/>
      <c r="N18" s="62"/>
      <c r="O18" s="62"/>
      <c r="P18" s="63" t="s">
        <v>183</v>
      </c>
      <c r="Q18" s="63" t="s">
        <v>41</v>
      </c>
      <c r="R18" s="63">
        <v>2.17</v>
      </c>
      <c r="S18" s="63">
        <v>2.17</v>
      </c>
      <c r="T18" s="63">
        <v>13.04</v>
      </c>
      <c r="U18" s="65">
        <f t="shared" si="0"/>
        <v>600.92165898617509</v>
      </c>
    </row>
    <row r="19" spans="1:22" ht="75" customHeight="1" thickBot="1">
      <c r="A19" s="56"/>
      <c r="B19" s="61" t="s">
        <v>42</v>
      </c>
      <c r="C19" s="62" t="s">
        <v>314</v>
      </c>
      <c r="D19" s="62"/>
      <c r="E19" s="62"/>
      <c r="F19" s="62"/>
      <c r="G19" s="62"/>
      <c r="H19" s="62"/>
      <c r="I19" s="62" t="s">
        <v>315</v>
      </c>
      <c r="J19" s="62"/>
      <c r="K19" s="62"/>
      <c r="L19" s="62" t="s">
        <v>316</v>
      </c>
      <c r="M19" s="62"/>
      <c r="N19" s="62"/>
      <c r="O19" s="62"/>
      <c r="P19" s="63" t="s">
        <v>40</v>
      </c>
      <c r="Q19" s="63" t="s">
        <v>41</v>
      </c>
      <c r="R19" s="63">
        <v>100</v>
      </c>
      <c r="S19" s="63">
        <v>100</v>
      </c>
      <c r="T19" s="63">
        <v>58.97</v>
      </c>
      <c r="U19" s="65">
        <f t="shared" si="0"/>
        <v>58.97</v>
      </c>
    </row>
    <row r="20" spans="1:22" ht="75" customHeight="1" thickTop="1">
      <c r="A20" s="56"/>
      <c r="B20" s="57" t="s">
        <v>56</v>
      </c>
      <c r="C20" s="58" t="s">
        <v>317</v>
      </c>
      <c r="D20" s="58"/>
      <c r="E20" s="58"/>
      <c r="F20" s="58"/>
      <c r="G20" s="58"/>
      <c r="H20" s="58"/>
      <c r="I20" s="58" t="s">
        <v>318</v>
      </c>
      <c r="J20" s="58"/>
      <c r="K20" s="58"/>
      <c r="L20" s="58" t="s">
        <v>319</v>
      </c>
      <c r="M20" s="58"/>
      <c r="N20" s="58"/>
      <c r="O20" s="58"/>
      <c r="P20" s="59" t="s">
        <v>40</v>
      </c>
      <c r="Q20" s="59" t="s">
        <v>116</v>
      </c>
      <c r="R20" s="59">
        <v>100</v>
      </c>
      <c r="S20" s="59">
        <v>100</v>
      </c>
      <c r="T20" s="59">
        <v>20.11</v>
      </c>
      <c r="U20" s="60">
        <f t="shared" si="0"/>
        <v>20.11</v>
      </c>
    </row>
    <row r="21" spans="1:22" ht="75" customHeight="1">
      <c r="A21" s="56"/>
      <c r="B21" s="61" t="s">
        <v>42</v>
      </c>
      <c r="C21" s="62" t="s">
        <v>320</v>
      </c>
      <c r="D21" s="62"/>
      <c r="E21" s="62"/>
      <c r="F21" s="62"/>
      <c r="G21" s="62"/>
      <c r="H21" s="62"/>
      <c r="I21" s="62" t="s">
        <v>321</v>
      </c>
      <c r="J21" s="62"/>
      <c r="K21" s="62"/>
      <c r="L21" s="62" t="s">
        <v>322</v>
      </c>
      <c r="M21" s="62"/>
      <c r="N21" s="62"/>
      <c r="O21" s="62"/>
      <c r="P21" s="63" t="s">
        <v>40</v>
      </c>
      <c r="Q21" s="63" t="s">
        <v>116</v>
      </c>
      <c r="R21" s="63">
        <v>100</v>
      </c>
      <c r="S21" s="63">
        <v>100</v>
      </c>
      <c r="T21" s="63">
        <v>98.09</v>
      </c>
      <c r="U21" s="65">
        <f t="shared" si="0"/>
        <v>98.09</v>
      </c>
    </row>
    <row r="22" spans="1:22" ht="75" customHeight="1">
      <c r="A22" s="56"/>
      <c r="B22" s="61" t="s">
        <v>42</v>
      </c>
      <c r="C22" s="62" t="s">
        <v>323</v>
      </c>
      <c r="D22" s="62"/>
      <c r="E22" s="62"/>
      <c r="F22" s="62"/>
      <c r="G22" s="62"/>
      <c r="H22" s="62"/>
      <c r="I22" s="62" t="s">
        <v>324</v>
      </c>
      <c r="J22" s="62"/>
      <c r="K22" s="62"/>
      <c r="L22" s="62" t="s">
        <v>325</v>
      </c>
      <c r="M22" s="62"/>
      <c r="N22" s="62"/>
      <c r="O22" s="62"/>
      <c r="P22" s="63" t="s">
        <v>40</v>
      </c>
      <c r="Q22" s="63" t="s">
        <v>116</v>
      </c>
      <c r="R22" s="63">
        <v>100</v>
      </c>
      <c r="S22" s="63">
        <v>100</v>
      </c>
      <c r="T22" s="63">
        <v>0</v>
      </c>
      <c r="U22" s="65">
        <f t="shared" si="0"/>
        <v>0</v>
      </c>
    </row>
    <row r="23" spans="1:22" ht="75" customHeight="1">
      <c r="A23" s="56"/>
      <c r="B23" s="61" t="s">
        <v>42</v>
      </c>
      <c r="C23" s="62" t="s">
        <v>326</v>
      </c>
      <c r="D23" s="62"/>
      <c r="E23" s="62"/>
      <c r="F23" s="62"/>
      <c r="G23" s="62"/>
      <c r="H23" s="62"/>
      <c r="I23" s="62" t="s">
        <v>327</v>
      </c>
      <c r="J23" s="62"/>
      <c r="K23" s="62"/>
      <c r="L23" s="62" t="s">
        <v>328</v>
      </c>
      <c r="M23" s="62"/>
      <c r="N23" s="62"/>
      <c r="O23" s="62"/>
      <c r="P23" s="63" t="s">
        <v>40</v>
      </c>
      <c r="Q23" s="63" t="s">
        <v>116</v>
      </c>
      <c r="R23" s="63">
        <v>100</v>
      </c>
      <c r="S23" s="63">
        <v>100</v>
      </c>
      <c r="T23" s="63">
        <v>100</v>
      </c>
      <c r="U23" s="65">
        <f t="shared" si="0"/>
        <v>100</v>
      </c>
    </row>
    <row r="24" spans="1:22" ht="75" customHeight="1">
      <c r="A24" s="56"/>
      <c r="B24" s="61" t="s">
        <v>42</v>
      </c>
      <c r="C24" s="62" t="s">
        <v>329</v>
      </c>
      <c r="D24" s="62"/>
      <c r="E24" s="62"/>
      <c r="F24" s="62"/>
      <c r="G24" s="62"/>
      <c r="H24" s="62"/>
      <c r="I24" s="62" t="s">
        <v>330</v>
      </c>
      <c r="J24" s="62"/>
      <c r="K24" s="62"/>
      <c r="L24" s="62" t="s">
        <v>331</v>
      </c>
      <c r="M24" s="62"/>
      <c r="N24" s="62"/>
      <c r="O24" s="62"/>
      <c r="P24" s="63" t="s">
        <v>40</v>
      </c>
      <c r="Q24" s="63" t="s">
        <v>116</v>
      </c>
      <c r="R24" s="63">
        <v>100</v>
      </c>
      <c r="S24" s="63">
        <v>100</v>
      </c>
      <c r="T24" s="63">
        <v>0.19</v>
      </c>
      <c r="U24" s="65">
        <f t="shared" si="0"/>
        <v>0.19</v>
      </c>
    </row>
    <row r="25" spans="1:22" ht="75" customHeight="1">
      <c r="A25" s="56"/>
      <c r="B25" s="61" t="s">
        <v>42</v>
      </c>
      <c r="C25" s="62" t="s">
        <v>332</v>
      </c>
      <c r="D25" s="62"/>
      <c r="E25" s="62"/>
      <c r="F25" s="62"/>
      <c r="G25" s="62"/>
      <c r="H25" s="62"/>
      <c r="I25" s="62" t="s">
        <v>333</v>
      </c>
      <c r="J25" s="62"/>
      <c r="K25" s="62"/>
      <c r="L25" s="62" t="s">
        <v>334</v>
      </c>
      <c r="M25" s="62"/>
      <c r="N25" s="62"/>
      <c r="O25" s="62"/>
      <c r="P25" s="63" t="s">
        <v>40</v>
      </c>
      <c r="Q25" s="63" t="s">
        <v>116</v>
      </c>
      <c r="R25" s="63">
        <v>100</v>
      </c>
      <c r="S25" s="63">
        <v>100</v>
      </c>
      <c r="T25" s="63">
        <v>0</v>
      </c>
      <c r="U25" s="65">
        <f t="shared" si="0"/>
        <v>0</v>
      </c>
    </row>
    <row r="26" spans="1:22" ht="75" customHeight="1">
      <c r="A26" s="56"/>
      <c r="B26" s="61" t="s">
        <v>42</v>
      </c>
      <c r="C26" s="62" t="s">
        <v>335</v>
      </c>
      <c r="D26" s="62"/>
      <c r="E26" s="62"/>
      <c r="F26" s="62"/>
      <c r="G26" s="62"/>
      <c r="H26" s="62"/>
      <c r="I26" s="62" t="s">
        <v>336</v>
      </c>
      <c r="J26" s="62"/>
      <c r="K26" s="62"/>
      <c r="L26" s="62" t="s">
        <v>337</v>
      </c>
      <c r="M26" s="62"/>
      <c r="N26" s="62"/>
      <c r="O26" s="62"/>
      <c r="P26" s="63" t="s">
        <v>40</v>
      </c>
      <c r="Q26" s="63" t="s">
        <v>116</v>
      </c>
      <c r="R26" s="63">
        <v>100</v>
      </c>
      <c r="S26" s="63">
        <v>100</v>
      </c>
      <c r="T26" s="63">
        <v>58.97</v>
      </c>
      <c r="U26" s="65">
        <f t="shared" si="0"/>
        <v>58.97</v>
      </c>
    </row>
    <row r="27" spans="1:22" ht="75" customHeight="1">
      <c r="A27" s="56"/>
      <c r="B27" s="61" t="s">
        <v>42</v>
      </c>
      <c r="C27" s="62" t="s">
        <v>42</v>
      </c>
      <c r="D27" s="62"/>
      <c r="E27" s="62"/>
      <c r="F27" s="62"/>
      <c r="G27" s="62"/>
      <c r="H27" s="62"/>
      <c r="I27" s="62" t="s">
        <v>338</v>
      </c>
      <c r="J27" s="62"/>
      <c r="K27" s="62"/>
      <c r="L27" s="62" t="s">
        <v>339</v>
      </c>
      <c r="M27" s="62"/>
      <c r="N27" s="62"/>
      <c r="O27" s="62"/>
      <c r="P27" s="63" t="s">
        <v>40</v>
      </c>
      <c r="Q27" s="63" t="s">
        <v>116</v>
      </c>
      <c r="R27" s="63">
        <v>100</v>
      </c>
      <c r="S27" s="63">
        <v>100</v>
      </c>
      <c r="T27" s="63">
        <v>58.97</v>
      </c>
      <c r="U27" s="65">
        <f t="shared" si="0"/>
        <v>58.97</v>
      </c>
    </row>
    <row r="28" spans="1:22" ht="75" customHeight="1">
      <c r="A28" s="56"/>
      <c r="B28" s="61" t="s">
        <v>42</v>
      </c>
      <c r="C28" s="62" t="s">
        <v>340</v>
      </c>
      <c r="D28" s="62"/>
      <c r="E28" s="62"/>
      <c r="F28" s="62"/>
      <c r="G28" s="62"/>
      <c r="H28" s="62"/>
      <c r="I28" s="62" t="s">
        <v>341</v>
      </c>
      <c r="J28" s="62"/>
      <c r="K28" s="62"/>
      <c r="L28" s="62" t="s">
        <v>342</v>
      </c>
      <c r="M28" s="62"/>
      <c r="N28" s="62"/>
      <c r="O28" s="62"/>
      <c r="P28" s="63" t="s">
        <v>40</v>
      </c>
      <c r="Q28" s="63" t="s">
        <v>116</v>
      </c>
      <c r="R28" s="63">
        <v>100</v>
      </c>
      <c r="S28" s="63">
        <v>100</v>
      </c>
      <c r="T28" s="63">
        <v>102.33</v>
      </c>
      <c r="U28" s="65">
        <f t="shared" si="0"/>
        <v>102.32999999999998</v>
      </c>
    </row>
    <row r="29" spans="1:22" ht="75" customHeight="1" thickBot="1">
      <c r="A29" s="56"/>
      <c r="B29" s="61" t="s">
        <v>42</v>
      </c>
      <c r="C29" s="62" t="s">
        <v>343</v>
      </c>
      <c r="D29" s="62"/>
      <c r="E29" s="62"/>
      <c r="F29" s="62"/>
      <c r="G29" s="62"/>
      <c r="H29" s="62"/>
      <c r="I29" s="62" t="s">
        <v>344</v>
      </c>
      <c r="J29" s="62"/>
      <c r="K29" s="62"/>
      <c r="L29" s="62" t="s">
        <v>345</v>
      </c>
      <c r="M29" s="62"/>
      <c r="N29" s="62"/>
      <c r="O29" s="62"/>
      <c r="P29" s="63" t="s">
        <v>40</v>
      </c>
      <c r="Q29" s="63" t="s">
        <v>116</v>
      </c>
      <c r="R29" s="63">
        <v>100</v>
      </c>
      <c r="S29" s="63">
        <v>100</v>
      </c>
      <c r="T29" s="63">
        <v>100</v>
      </c>
      <c r="U29" s="65">
        <f t="shared" si="0"/>
        <v>100</v>
      </c>
    </row>
    <row r="30" spans="1:22" ht="22.5" customHeight="1" thickTop="1" thickBot="1">
      <c r="B30" s="9" t="s">
        <v>61</v>
      </c>
      <c r="C30" s="10"/>
      <c r="D30" s="10"/>
      <c r="E30" s="10"/>
      <c r="F30" s="10"/>
      <c r="G30" s="10"/>
      <c r="H30" s="11"/>
      <c r="I30" s="11"/>
      <c r="J30" s="11"/>
      <c r="K30" s="11"/>
      <c r="L30" s="11"/>
      <c r="M30" s="11"/>
      <c r="N30" s="11"/>
      <c r="O30" s="11"/>
      <c r="P30" s="11"/>
      <c r="Q30" s="11"/>
      <c r="R30" s="11"/>
      <c r="S30" s="11"/>
      <c r="T30" s="11"/>
      <c r="U30" s="12"/>
      <c r="V30" s="66"/>
    </row>
    <row r="31" spans="1:22" ht="26.25" customHeight="1" thickTop="1">
      <c r="B31" s="67"/>
      <c r="C31" s="68"/>
      <c r="D31" s="68"/>
      <c r="E31" s="68"/>
      <c r="F31" s="68"/>
      <c r="G31" s="68"/>
      <c r="H31" s="69"/>
      <c r="I31" s="69"/>
      <c r="J31" s="69"/>
      <c r="K31" s="69"/>
      <c r="L31" s="69"/>
      <c r="M31" s="69"/>
      <c r="N31" s="69"/>
      <c r="O31" s="69"/>
      <c r="P31" s="70"/>
      <c r="Q31" s="71"/>
      <c r="R31" s="72" t="s">
        <v>62</v>
      </c>
      <c r="S31" s="40" t="s">
        <v>63</v>
      </c>
      <c r="T31" s="72" t="s">
        <v>64</v>
      </c>
      <c r="U31" s="40" t="s">
        <v>65</v>
      </c>
    </row>
    <row r="32" spans="1:22" ht="26.25" customHeight="1" thickBot="1">
      <c r="B32" s="73"/>
      <c r="C32" s="74"/>
      <c r="D32" s="74"/>
      <c r="E32" s="74"/>
      <c r="F32" s="74"/>
      <c r="G32" s="74"/>
      <c r="H32" s="75"/>
      <c r="I32" s="75"/>
      <c r="J32" s="75"/>
      <c r="K32" s="75"/>
      <c r="L32" s="75"/>
      <c r="M32" s="75"/>
      <c r="N32" s="75"/>
      <c r="O32" s="75"/>
      <c r="P32" s="76"/>
      <c r="Q32" s="77"/>
      <c r="R32" s="78" t="s">
        <v>66</v>
      </c>
      <c r="S32" s="77" t="s">
        <v>66</v>
      </c>
      <c r="T32" s="77" t="s">
        <v>66</v>
      </c>
      <c r="U32" s="77" t="s">
        <v>67</v>
      </c>
    </row>
    <row r="33" spans="2:21" ht="13.5" customHeight="1" thickBot="1">
      <c r="B33" s="79" t="s">
        <v>68</v>
      </c>
      <c r="C33" s="80"/>
      <c r="D33" s="80"/>
      <c r="E33" s="81"/>
      <c r="F33" s="81"/>
      <c r="G33" s="81"/>
      <c r="H33" s="82"/>
      <c r="I33" s="82"/>
      <c r="J33" s="82"/>
      <c r="K33" s="82"/>
      <c r="L33" s="82"/>
      <c r="M33" s="82"/>
      <c r="N33" s="82"/>
      <c r="O33" s="82"/>
      <c r="P33" s="83"/>
      <c r="Q33" s="83"/>
      <c r="R33" s="84">
        <f>2000</f>
        <v>2000</v>
      </c>
      <c r="S33" s="84">
        <f>2000</f>
        <v>2000</v>
      </c>
      <c r="T33" s="84">
        <f>2095</f>
        <v>2095</v>
      </c>
      <c r="U33" s="85">
        <f>+IF(ISERR(T33/S33*100),"N/A",T33/S33*100)</f>
        <v>104.75000000000001</v>
      </c>
    </row>
    <row r="34" spans="2:21" ht="13.5" customHeight="1" thickBot="1">
      <c r="B34" s="86" t="s">
        <v>69</v>
      </c>
      <c r="C34" s="87"/>
      <c r="D34" s="87"/>
      <c r="E34" s="88"/>
      <c r="F34" s="88"/>
      <c r="G34" s="88"/>
      <c r="H34" s="89"/>
      <c r="I34" s="89"/>
      <c r="J34" s="89"/>
      <c r="K34" s="89"/>
      <c r="L34" s="89"/>
      <c r="M34" s="89"/>
      <c r="N34" s="89"/>
      <c r="O34" s="89"/>
      <c r="P34" s="90"/>
      <c r="Q34" s="90"/>
      <c r="R34" s="84">
        <f>2218</f>
        <v>2218</v>
      </c>
      <c r="S34" s="84">
        <f>2201.47981801</f>
        <v>2201.4798180100001</v>
      </c>
      <c r="T34" s="84">
        <f>2095</f>
        <v>2095</v>
      </c>
      <c r="U34" s="85">
        <f>+IF(ISERR(T34/S34*100),"N/A",T34/S34*100)</f>
        <v>95.163261677944831</v>
      </c>
    </row>
    <row r="35" spans="2:21" ht="14.85" customHeight="1" thickTop="1" thickBot="1">
      <c r="B35" s="9" t="s">
        <v>70</v>
      </c>
      <c r="C35" s="10"/>
      <c r="D35" s="10"/>
      <c r="E35" s="10"/>
      <c r="F35" s="10"/>
      <c r="G35" s="10"/>
      <c r="H35" s="11"/>
      <c r="I35" s="11"/>
      <c r="J35" s="11"/>
      <c r="K35" s="11"/>
      <c r="L35" s="11"/>
      <c r="M35" s="11"/>
      <c r="N35" s="11"/>
      <c r="O35" s="11"/>
      <c r="P35" s="11"/>
      <c r="Q35" s="11"/>
      <c r="R35" s="11"/>
      <c r="S35" s="11"/>
      <c r="T35" s="11"/>
      <c r="U35" s="12"/>
    </row>
    <row r="36" spans="2:21" ht="44.25" customHeight="1" thickTop="1">
      <c r="B36" s="91" t="s">
        <v>71</v>
      </c>
      <c r="C36" s="93"/>
      <c r="D36" s="93"/>
      <c r="E36" s="93"/>
      <c r="F36" s="93"/>
      <c r="G36" s="93"/>
      <c r="H36" s="93"/>
      <c r="I36" s="93"/>
      <c r="J36" s="93"/>
      <c r="K36" s="93"/>
      <c r="L36" s="93"/>
      <c r="M36" s="93"/>
      <c r="N36" s="93"/>
      <c r="O36" s="93"/>
      <c r="P36" s="93"/>
      <c r="Q36" s="93"/>
      <c r="R36" s="93"/>
      <c r="S36" s="93"/>
      <c r="T36" s="93"/>
      <c r="U36" s="92"/>
    </row>
    <row r="37" spans="2:21" ht="34.5" customHeight="1">
      <c r="B37" s="94" t="s">
        <v>346</v>
      </c>
      <c r="C37" s="96"/>
      <c r="D37" s="96"/>
      <c r="E37" s="96"/>
      <c r="F37" s="96"/>
      <c r="G37" s="96"/>
      <c r="H37" s="96"/>
      <c r="I37" s="96"/>
      <c r="J37" s="96"/>
      <c r="K37" s="96"/>
      <c r="L37" s="96"/>
      <c r="M37" s="96"/>
      <c r="N37" s="96"/>
      <c r="O37" s="96"/>
      <c r="P37" s="96"/>
      <c r="Q37" s="96"/>
      <c r="R37" s="96"/>
      <c r="S37" s="96"/>
      <c r="T37" s="96"/>
      <c r="U37" s="95"/>
    </row>
    <row r="38" spans="2:21" ht="78.2" customHeight="1">
      <c r="B38" s="94" t="s">
        <v>347</v>
      </c>
      <c r="C38" s="96"/>
      <c r="D38" s="96"/>
      <c r="E38" s="96"/>
      <c r="F38" s="96"/>
      <c r="G38" s="96"/>
      <c r="H38" s="96"/>
      <c r="I38" s="96"/>
      <c r="J38" s="96"/>
      <c r="K38" s="96"/>
      <c r="L38" s="96"/>
      <c r="M38" s="96"/>
      <c r="N38" s="96"/>
      <c r="O38" s="96"/>
      <c r="P38" s="96"/>
      <c r="Q38" s="96"/>
      <c r="R38" s="96"/>
      <c r="S38" s="96"/>
      <c r="T38" s="96"/>
      <c r="U38" s="95"/>
    </row>
    <row r="39" spans="2:21" ht="177" customHeight="1">
      <c r="B39" s="94" t="s">
        <v>348</v>
      </c>
      <c r="C39" s="96"/>
      <c r="D39" s="96"/>
      <c r="E39" s="96"/>
      <c r="F39" s="96"/>
      <c r="G39" s="96"/>
      <c r="H39" s="96"/>
      <c r="I39" s="96"/>
      <c r="J39" s="96"/>
      <c r="K39" s="96"/>
      <c r="L39" s="96"/>
      <c r="M39" s="96"/>
      <c r="N39" s="96"/>
      <c r="O39" s="96"/>
      <c r="P39" s="96"/>
      <c r="Q39" s="96"/>
      <c r="R39" s="96"/>
      <c r="S39" s="96"/>
      <c r="T39" s="96"/>
      <c r="U39" s="95"/>
    </row>
    <row r="40" spans="2:21" ht="187.5" customHeight="1">
      <c r="B40" s="94" t="s">
        <v>349</v>
      </c>
      <c r="C40" s="96"/>
      <c r="D40" s="96"/>
      <c r="E40" s="96"/>
      <c r="F40" s="96"/>
      <c r="G40" s="96"/>
      <c r="H40" s="96"/>
      <c r="I40" s="96"/>
      <c r="J40" s="96"/>
      <c r="K40" s="96"/>
      <c r="L40" s="96"/>
      <c r="M40" s="96"/>
      <c r="N40" s="96"/>
      <c r="O40" s="96"/>
      <c r="P40" s="96"/>
      <c r="Q40" s="96"/>
      <c r="R40" s="96"/>
      <c r="S40" s="96"/>
      <c r="T40" s="96"/>
      <c r="U40" s="95"/>
    </row>
    <row r="41" spans="2:21" ht="106.7" customHeight="1">
      <c r="B41" s="94" t="s">
        <v>350</v>
      </c>
      <c r="C41" s="96"/>
      <c r="D41" s="96"/>
      <c r="E41" s="96"/>
      <c r="F41" s="96"/>
      <c r="G41" s="96"/>
      <c r="H41" s="96"/>
      <c r="I41" s="96"/>
      <c r="J41" s="96"/>
      <c r="K41" s="96"/>
      <c r="L41" s="96"/>
      <c r="M41" s="96"/>
      <c r="N41" s="96"/>
      <c r="O41" s="96"/>
      <c r="P41" s="96"/>
      <c r="Q41" s="96"/>
      <c r="R41" s="96"/>
      <c r="S41" s="96"/>
      <c r="T41" s="96"/>
      <c r="U41" s="95"/>
    </row>
    <row r="42" spans="2:21" ht="107.45" customHeight="1">
      <c r="B42" s="94" t="s">
        <v>351</v>
      </c>
      <c r="C42" s="96"/>
      <c r="D42" s="96"/>
      <c r="E42" s="96"/>
      <c r="F42" s="96"/>
      <c r="G42" s="96"/>
      <c r="H42" s="96"/>
      <c r="I42" s="96"/>
      <c r="J42" s="96"/>
      <c r="K42" s="96"/>
      <c r="L42" s="96"/>
      <c r="M42" s="96"/>
      <c r="N42" s="96"/>
      <c r="O42" s="96"/>
      <c r="P42" s="96"/>
      <c r="Q42" s="96"/>
      <c r="R42" s="96"/>
      <c r="S42" s="96"/>
      <c r="T42" s="96"/>
      <c r="U42" s="95"/>
    </row>
    <row r="43" spans="2:21" ht="171" customHeight="1">
      <c r="B43" s="94" t="s">
        <v>352</v>
      </c>
      <c r="C43" s="96"/>
      <c r="D43" s="96"/>
      <c r="E43" s="96"/>
      <c r="F43" s="96"/>
      <c r="G43" s="96"/>
      <c r="H43" s="96"/>
      <c r="I43" s="96"/>
      <c r="J43" s="96"/>
      <c r="K43" s="96"/>
      <c r="L43" s="96"/>
      <c r="M43" s="96"/>
      <c r="N43" s="96"/>
      <c r="O43" s="96"/>
      <c r="P43" s="96"/>
      <c r="Q43" s="96"/>
      <c r="R43" s="96"/>
      <c r="S43" s="96"/>
      <c r="T43" s="96"/>
      <c r="U43" s="95"/>
    </row>
    <row r="44" spans="2:21" ht="149.85" customHeight="1">
      <c r="B44" s="94" t="s">
        <v>353</v>
      </c>
      <c r="C44" s="96"/>
      <c r="D44" s="96"/>
      <c r="E44" s="96"/>
      <c r="F44" s="96"/>
      <c r="G44" s="96"/>
      <c r="H44" s="96"/>
      <c r="I44" s="96"/>
      <c r="J44" s="96"/>
      <c r="K44" s="96"/>
      <c r="L44" s="96"/>
      <c r="M44" s="96"/>
      <c r="N44" s="96"/>
      <c r="O44" s="96"/>
      <c r="P44" s="96"/>
      <c r="Q44" s="96"/>
      <c r="R44" s="96"/>
      <c r="S44" s="96"/>
      <c r="T44" s="96"/>
      <c r="U44" s="95"/>
    </row>
    <row r="45" spans="2:21" ht="68.25" customHeight="1">
      <c r="B45" s="94" t="s">
        <v>354</v>
      </c>
      <c r="C45" s="96"/>
      <c r="D45" s="96"/>
      <c r="E45" s="96"/>
      <c r="F45" s="96"/>
      <c r="G45" s="96"/>
      <c r="H45" s="96"/>
      <c r="I45" s="96"/>
      <c r="J45" s="96"/>
      <c r="K45" s="96"/>
      <c r="L45" s="96"/>
      <c r="M45" s="96"/>
      <c r="N45" s="96"/>
      <c r="O45" s="96"/>
      <c r="P45" s="96"/>
      <c r="Q45" s="96"/>
      <c r="R45" s="96"/>
      <c r="S45" s="96"/>
      <c r="T45" s="96"/>
      <c r="U45" s="95"/>
    </row>
    <row r="46" spans="2:21" ht="51.6" customHeight="1">
      <c r="B46" s="94" t="s">
        <v>355</v>
      </c>
      <c r="C46" s="96"/>
      <c r="D46" s="96"/>
      <c r="E46" s="96"/>
      <c r="F46" s="96"/>
      <c r="G46" s="96"/>
      <c r="H46" s="96"/>
      <c r="I46" s="96"/>
      <c r="J46" s="96"/>
      <c r="K46" s="96"/>
      <c r="L46" s="96"/>
      <c r="M46" s="96"/>
      <c r="N46" s="96"/>
      <c r="O46" s="96"/>
      <c r="P46" s="96"/>
      <c r="Q46" s="96"/>
      <c r="R46" s="96"/>
      <c r="S46" s="96"/>
      <c r="T46" s="96"/>
      <c r="U46" s="95"/>
    </row>
    <row r="47" spans="2:21" ht="48.75" customHeight="1">
      <c r="B47" s="94" t="s">
        <v>356</v>
      </c>
      <c r="C47" s="96"/>
      <c r="D47" s="96"/>
      <c r="E47" s="96"/>
      <c r="F47" s="96"/>
      <c r="G47" s="96"/>
      <c r="H47" s="96"/>
      <c r="I47" s="96"/>
      <c r="J47" s="96"/>
      <c r="K47" s="96"/>
      <c r="L47" s="96"/>
      <c r="M47" s="96"/>
      <c r="N47" s="96"/>
      <c r="O47" s="96"/>
      <c r="P47" s="96"/>
      <c r="Q47" s="96"/>
      <c r="R47" s="96"/>
      <c r="S47" s="96"/>
      <c r="T47" s="96"/>
      <c r="U47" s="95"/>
    </row>
    <row r="48" spans="2:21" ht="37.35" customHeight="1">
      <c r="B48" s="94" t="s">
        <v>357</v>
      </c>
      <c r="C48" s="96"/>
      <c r="D48" s="96"/>
      <c r="E48" s="96"/>
      <c r="F48" s="96"/>
      <c r="G48" s="96"/>
      <c r="H48" s="96"/>
      <c r="I48" s="96"/>
      <c r="J48" s="96"/>
      <c r="K48" s="96"/>
      <c r="L48" s="96"/>
      <c r="M48" s="96"/>
      <c r="N48" s="96"/>
      <c r="O48" s="96"/>
      <c r="P48" s="96"/>
      <c r="Q48" s="96"/>
      <c r="R48" s="96"/>
      <c r="S48" s="96"/>
      <c r="T48" s="96"/>
      <c r="U48" s="95"/>
    </row>
    <row r="49" spans="2:21" ht="45.75" customHeight="1">
      <c r="B49" s="94" t="s">
        <v>358</v>
      </c>
      <c r="C49" s="96"/>
      <c r="D49" s="96"/>
      <c r="E49" s="96"/>
      <c r="F49" s="96"/>
      <c r="G49" s="96"/>
      <c r="H49" s="96"/>
      <c r="I49" s="96"/>
      <c r="J49" s="96"/>
      <c r="K49" s="96"/>
      <c r="L49" s="96"/>
      <c r="M49" s="96"/>
      <c r="N49" s="96"/>
      <c r="O49" s="96"/>
      <c r="P49" s="96"/>
      <c r="Q49" s="96"/>
      <c r="R49" s="96"/>
      <c r="S49" s="96"/>
      <c r="T49" s="96"/>
      <c r="U49" s="95"/>
    </row>
    <row r="50" spans="2:21" ht="54.2" customHeight="1">
      <c r="B50" s="94" t="s">
        <v>359</v>
      </c>
      <c r="C50" s="96"/>
      <c r="D50" s="96"/>
      <c r="E50" s="96"/>
      <c r="F50" s="96"/>
      <c r="G50" s="96"/>
      <c r="H50" s="96"/>
      <c r="I50" s="96"/>
      <c r="J50" s="96"/>
      <c r="K50" s="96"/>
      <c r="L50" s="96"/>
      <c r="M50" s="96"/>
      <c r="N50" s="96"/>
      <c r="O50" s="96"/>
      <c r="P50" s="96"/>
      <c r="Q50" s="96"/>
      <c r="R50" s="96"/>
      <c r="S50" s="96"/>
      <c r="T50" s="96"/>
      <c r="U50" s="95"/>
    </row>
    <row r="51" spans="2:21" ht="44.45" customHeight="1">
      <c r="B51" s="94" t="s">
        <v>360</v>
      </c>
      <c r="C51" s="96"/>
      <c r="D51" s="96"/>
      <c r="E51" s="96"/>
      <c r="F51" s="96"/>
      <c r="G51" s="96"/>
      <c r="H51" s="96"/>
      <c r="I51" s="96"/>
      <c r="J51" s="96"/>
      <c r="K51" s="96"/>
      <c r="L51" s="96"/>
      <c r="M51" s="96"/>
      <c r="N51" s="96"/>
      <c r="O51" s="96"/>
      <c r="P51" s="96"/>
      <c r="Q51" s="96"/>
      <c r="R51" s="96"/>
      <c r="S51" s="96"/>
      <c r="T51" s="96"/>
      <c r="U51" s="95"/>
    </row>
    <row r="52" spans="2:21" ht="47.45" customHeight="1">
      <c r="B52" s="94" t="s">
        <v>361</v>
      </c>
      <c r="C52" s="96"/>
      <c r="D52" s="96"/>
      <c r="E52" s="96"/>
      <c r="F52" s="96"/>
      <c r="G52" s="96"/>
      <c r="H52" s="96"/>
      <c r="I52" s="96"/>
      <c r="J52" s="96"/>
      <c r="K52" s="96"/>
      <c r="L52" s="96"/>
      <c r="M52" s="96"/>
      <c r="N52" s="96"/>
      <c r="O52" s="96"/>
      <c r="P52" s="96"/>
      <c r="Q52" s="96"/>
      <c r="R52" s="96"/>
      <c r="S52" s="96"/>
      <c r="T52" s="96"/>
      <c r="U52" s="95"/>
    </row>
    <row r="53" spans="2:21" ht="51" customHeight="1">
      <c r="B53" s="94" t="s">
        <v>362</v>
      </c>
      <c r="C53" s="96"/>
      <c r="D53" s="96"/>
      <c r="E53" s="96"/>
      <c r="F53" s="96"/>
      <c r="G53" s="96"/>
      <c r="H53" s="96"/>
      <c r="I53" s="96"/>
      <c r="J53" s="96"/>
      <c r="K53" s="96"/>
      <c r="L53" s="96"/>
      <c r="M53" s="96"/>
      <c r="N53" s="96"/>
      <c r="O53" s="96"/>
      <c r="P53" s="96"/>
      <c r="Q53" s="96"/>
      <c r="R53" s="96"/>
      <c r="S53" s="96"/>
      <c r="T53" s="96"/>
      <c r="U53" s="95"/>
    </row>
    <row r="54" spans="2:21" ht="34.35" customHeight="1">
      <c r="B54" s="94" t="s">
        <v>363</v>
      </c>
      <c r="C54" s="96"/>
      <c r="D54" s="96"/>
      <c r="E54" s="96"/>
      <c r="F54" s="96"/>
      <c r="G54" s="96"/>
      <c r="H54" s="96"/>
      <c r="I54" s="96"/>
      <c r="J54" s="96"/>
      <c r="K54" s="96"/>
      <c r="L54" s="96"/>
      <c r="M54" s="96"/>
      <c r="N54" s="96"/>
      <c r="O54" s="96"/>
      <c r="P54" s="96"/>
      <c r="Q54" s="96"/>
      <c r="R54" s="96"/>
      <c r="S54" s="96"/>
      <c r="T54" s="96"/>
      <c r="U54" s="95"/>
    </row>
    <row r="55" spans="2:21" ht="60" customHeight="1" thickBot="1">
      <c r="B55" s="97" t="s">
        <v>364</v>
      </c>
      <c r="C55" s="99"/>
      <c r="D55" s="99"/>
      <c r="E55" s="99"/>
      <c r="F55" s="99"/>
      <c r="G55" s="99"/>
      <c r="H55" s="99"/>
      <c r="I55" s="99"/>
      <c r="J55" s="99"/>
      <c r="K55" s="99"/>
      <c r="L55" s="99"/>
      <c r="M55" s="99"/>
      <c r="N55" s="99"/>
      <c r="O55" s="99"/>
      <c r="P55" s="99"/>
      <c r="Q55" s="99"/>
      <c r="R55" s="99"/>
      <c r="S55" s="99"/>
      <c r="T55" s="99"/>
      <c r="U55" s="98"/>
    </row>
  </sheetData>
  <mergeCells count="100">
    <mergeCell ref="B52:U52"/>
    <mergeCell ref="B53:U53"/>
    <mergeCell ref="B54:U54"/>
    <mergeCell ref="B55:U55"/>
    <mergeCell ref="B46:U46"/>
    <mergeCell ref="B47:U47"/>
    <mergeCell ref="B48:U48"/>
    <mergeCell ref="B49:U49"/>
    <mergeCell ref="B50:U50"/>
    <mergeCell ref="B51:U51"/>
    <mergeCell ref="B40:U40"/>
    <mergeCell ref="B41:U41"/>
    <mergeCell ref="B42:U42"/>
    <mergeCell ref="B43:U43"/>
    <mergeCell ref="B44:U44"/>
    <mergeCell ref="B45:U45"/>
    <mergeCell ref="B33:D33"/>
    <mergeCell ref="B34:D34"/>
    <mergeCell ref="B36:U36"/>
    <mergeCell ref="B37:U37"/>
    <mergeCell ref="B38:U38"/>
    <mergeCell ref="B39:U39"/>
    <mergeCell ref="C28:H28"/>
    <mergeCell ref="I28:K28"/>
    <mergeCell ref="L28:O28"/>
    <mergeCell ref="C29:H29"/>
    <mergeCell ref="I29:K29"/>
    <mergeCell ref="L29:O29"/>
    <mergeCell ref="C26:H26"/>
    <mergeCell ref="I26:K26"/>
    <mergeCell ref="L26:O26"/>
    <mergeCell ref="C27:H27"/>
    <mergeCell ref="I27:K27"/>
    <mergeCell ref="L27:O27"/>
    <mergeCell ref="C24:H24"/>
    <mergeCell ref="I24:K24"/>
    <mergeCell ref="L24:O24"/>
    <mergeCell ref="C25:H25"/>
    <mergeCell ref="I25:K25"/>
    <mergeCell ref="L25:O25"/>
    <mergeCell ref="C22:H22"/>
    <mergeCell ref="I22:K22"/>
    <mergeCell ref="L22:O22"/>
    <mergeCell ref="C23:H23"/>
    <mergeCell ref="I23:K23"/>
    <mergeCell ref="L23:O23"/>
    <mergeCell ref="C20:H20"/>
    <mergeCell ref="I20:K20"/>
    <mergeCell ref="L20:O20"/>
    <mergeCell ref="C21:H21"/>
    <mergeCell ref="I21:K21"/>
    <mergeCell ref="L21:O21"/>
    <mergeCell ref="C18:H18"/>
    <mergeCell ref="I18:K18"/>
    <mergeCell ref="L18:O18"/>
    <mergeCell ref="C19:H19"/>
    <mergeCell ref="I19:K19"/>
    <mergeCell ref="L19:O19"/>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63" fitToHeight="10" orientation="landscape" r:id="rId1"/>
  <headerFooter>
    <oddFooter>&amp;R&amp;P de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55"/>
  <sheetViews>
    <sheetView view="pageBreakPreview" zoomScale="80" zoomScaleNormal="80" zoomScaleSheetLayoutView="80" workbookViewId="0">
      <selection activeCell="I11" sqref="I11:K11"/>
    </sheetView>
  </sheetViews>
  <sheetFormatPr baseColWidth="10" defaultColWidth="11.42578125" defaultRowHeight="12.75"/>
  <cols>
    <col min="1" max="1" width="4" style="1" customWidth="1"/>
    <col min="2" max="2" width="15.71093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 style="1" customWidth="1"/>
    <col min="11" max="11" width="10.85546875" style="1" customWidth="1"/>
    <col min="12" max="12" width="8.85546875" style="1" customWidth="1"/>
    <col min="13" max="13" width="7" style="1" customWidth="1"/>
    <col min="14" max="14" width="9.42578125" style="1" customWidth="1"/>
    <col min="15" max="15" width="12.7109375" style="1" customWidth="1"/>
    <col min="16" max="16" width="13.28515625" style="1" customWidth="1"/>
    <col min="17" max="17" width="13.85546875" style="1" customWidth="1"/>
    <col min="18" max="18" width="10.28515625" style="1" customWidth="1"/>
    <col min="19" max="19" width="14.85546875" style="1" customWidth="1"/>
    <col min="20" max="20" width="12.28515625" style="1" customWidth="1"/>
    <col min="21" max="21" width="11.85546875" style="1" customWidth="1"/>
    <col min="22" max="22" width="13.140625" style="1" customWidth="1"/>
    <col min="23" max="23" width="12.28515625" style="1" customWidth="1"/>
    <col min="24" max="24" width="9.7109375" style="1" customWidth="1"/>
    <col min="25" max="25" width="10" style="1" customWidth="1"/>
    <col min="26" max="26" width="11" style="1" customWidth="1"/>
    <col min="27" max="29" width="11.42578125" style="1"/>
    <col min="30" max="30" width="17.5703125" style="1" customWidth="1"/>
    <col min="31" max="16384" width="11.42578125" style="1"/>
  </cols>
  <sheetData>
    <row r="1" spans="1:34" s="2" customFormat="1" ht="48" customHeight="1">
      <c r="A1" s="3"/>
      <c r="B1" s="4" t="s">
        <v>0</v>
      </c>
      <c r="C1" s="4"/>
      <c r="D1" s="4"/>
      <c r="E1" s="4"/>
      <c r="F1" s="4"/>
      <c r="G1" s="4"/>
      <c r="H1" s="4"/>
      <c r="I1" s="4"/>
      <c r="J1" s="4"/>
      <c r="K1" s="4"/>
      <c r="L1" s="4"/>
      <c r="M1" s="3" t="s">
        <v>1</v>
      </c>
      <c r="N1" s="3"/>
      <c r="O1" s="3"/>
      <c r="P1" s="5"/>
      <c r="Q1" s="5"/>
      <c r="R1" s="5"/>
      <c r="Y1" s="6"/>
      <c r="Z1" s="6"/>
      <c r="AA1" s="7"/>
      <c r="AH1" s="8"/>
    </row>
    <row r="2" spans="1:34" ht="13.5" customHeight="1" thickBot="1"/>
    <row r="3" spans="1:34" ht="22.5" customHeight="1" thickTop="1" thickBot="1">
      <c r="B3" s="9" t="s">
        <v>2</v>
      </c>
      <c r="C3" s="10"/>
      <c r="D3" s="10"/>
      <c r="E3" s="10"/>
      <c r="F3" s="10"/>
      <c r="G3" s="10"/>
      <c r="H3" s="11"/>
      <c r="I3" s="11"/>
      <c r="J3" s="11"/>
      <c r="K3" s="11"/>
      <c r="L3" s="11"/>
      <c r="M3" s="11"/>
      <c r="N3" s="11"/>
      <c r="O3" s="11"/>
      <c r="P3" s="11"/>
      <c r="Q3" s="11"/>
      <c r="R3" s="11"/>
      <c r="S3" s="11"/>
      <c r="T3" s="11"/>
      <c r="U3" s="12"/>
    </row>
    <row r="4" spans="1:34" ht="51.75" customHeight="1" thickTop="1">
      <c r="B4" s="13" t="s">
        <v>3</v>
      </c>
      <c r="C4" s="14" t="s">
        <v>365</v>
      </c>
      <c r="D4" s="15" t="s">
        <v>366</v>
      </c>
      <c r="E4" s="15"/>
      <c r="F4" s="15"/>
      <c r="G4" s="15"/>
      <c r="H4" s="15"/>
      <c r="I4" s="16"/>
      <c r="J4" s="17" t="s">
        <v>6</v>
      </c>
      <c r="K4" s="18" t="s">
        <v>7</v>
      </c>
      <c r="L4" s="19" t="s">
        <v>8</v>
      </c>
      <c r="M4" s="19"/>
      <c r="N4" s="19"/>
      <c r="O4" s="19"/>
      <c r="P4" s="17" t="s">
        <v>9</v>
      </c>
      <c r="Q4" s="19" t="s">
        <v>367</v>
      </c>
      <c r="R4" s="19"/>
      <c r="S4" s="17" t="s">
        <v>11</v>
      </c>
      <c r="T4" s="19" t="s">
        <v>12</v>
      </c>
      <c r="U4" s="20"/>
    </row>
    <row r="5" spans="1:34" ht="15.75" customHeight="1">
      <c r="B5" s="21" t="s">
        <v>13</v>
      </c>
      <c r="C5" s="22"/>
      <c r="D5" s="22"/>
      <c r="E5" s="22"/>
      <c r="F5" s="22"/>
      <c r="G5" s="22"/>
      <c r="H5" s="22"/>
      <c r="I5" s="22"/>
      <c r="J5" s="22"/>
      <c r="K5" s="22"/>
      <c r="L5" s="22"/>
      <c r="M5" s="22"/>
      <c r="N5" s="22"/>
      <c r="O5" s="22"/>
      <c r="P5" s="22"/>
      <c r="Q5" s="22"/>
      <c r="R5" s="22"/>
      <c r="S5" s="22"/>
      <c r="T5" s="22"/>
      <c r="U5" s="23"/>
    </row>
    <row r="6" spans="1:34" ht="37.5" customHeight="1" thickBot="1">
      <c r="B6" s="24" t="s">
        <v>14</v>
      </c>
      <c r="C6" s="25" t="s">
        <v>15</v>
      </c>
      <c r="D6" s="25"/>
      <c r="E6" s="25"/>
      <c r="F6" s="25"/>
      <c r="G6" s="25"/>
      <c r="H6" s="26"/>
      <c r="I6" s="26"/>
      <c r="J6" s="26" t="s">
        <v>16</v>
      </c>
      <c r="K6" s="25" t="s">
        <v>17</v>
      </c>
      <c r="L6" s="25"/>
      <c r="M6" s="25"/>
      <c r="N6" s="27"/>
      <c r="O6" s="28" t="s">
        <v>18</v>
      </c>
      <c r="P6" s="25" t="s">
        <v>19</v>
      </c>
      <c r="Q6" s="25"/>
      <c r="R6" s="29"/>
      <c r="S6" s="28" t="s">
        <v>20</v>
      </c>
      <c r="T6" s="25" t="s">
        <v>265</v>
      </c>
      <c r="U6" s="30"/>
    </row>
    <row r="7" spans="1:34" ht="22.5" customHeight="1" thickTop="1" thickBot="1">
      <c r="B7" s="9" t="s">
        <v>22</v>
      </c>
      <c r="C7" s="10"/>
      <c r="D7" s="10"/>
      <c r="E7" s="10"/>
      <c r="F7" s="10"/>
      <c r="G7" s="10"/>
      <c r="H7" s="11"/>
      <c r="I7" s="11"/>
      <c r="J7" s="11"/>
      <c r="K7" s="11"/>
      <c r="L7" s="11"/>
      <c r="M7" s="11"/>
      <c r="N7" s="11"/>
      <c r="O7" s="11"/>
      <c r="P7" s="11"/>
      <c r="Q7" s="11"/>
      <c r="R7" s="11"/>
      <c r="S7" s="11"/>
      <c r="T7" s="11"/>
      <c r="U7" s="12"/>
    </row>
    <row r="8" spans="1:34" ht="16.5" customHeight="1" thickTop="1">
      <c r="B8" s="32" t="s">
        <v>23</v>
      </c>
      <c r="C8" s="35" t="s">
        <v>24</v>
      </c>
      <c r="D8" s="35"/>
      <c r="E8" s="35"/>
      <c r="F8" s="35"/>
      <c r="G8" s="35"/>
      <c r="H8" s="36"/>
      <c r="I8" s="41" t="s">
        <v>25</v>
      </c>
      <c r="J8" s="43"/>
      <c r="K8" s="43"/>
      <c r="L8" s="43"/>
      <c r="M8" s="43"/>
      <c r="N8" s="43"/>
      <c r="O8" s="43"/>
      <c r="P8" s="43"/>
      <c r="Q8" s="43"/>
      <c r="R8" s="43"/>
      <c r="S8" s="42"/>
      <c r="T8" s="45" t="s">
        <v>26</v>
      </c>
      <c r="U8" s="44"/>
    </row>
    <row r="9" spans="1:34" ht="19.5" customHeight="1">
      <c r="B9" s="34"/>
      <c r="C9" s="31"/>
      <c r="D9" s="31"/>
      <c r="E9" s="31"/>
      <c r="F9" s="31"/>
      <c r="G9" s="31"/>
      <c r="H9" s="39"/>
      <c r="I9" s="46" t="s">
        <v>27</v>
      </c>
      <c r="J9" s="47"/>
      <c r="K9" s="47"/>
      <c r="L9" s="47" t="s">
        <v>28</v>
      </c>
      <c r="M9" s="47"/>
      <c r="N9" s="47"/>
      <c r="O9" s="47"/>
      <c r="P9" s="47" t="s">
        <v>29</v>
      </c>
      <c r="Q9" s="47" t="s">
        <v>30</v>
      </c>
      <c r="R9" s="51" t="s">
        <v>31</v>
      </c>
      <c r="S9" s="50"/>
      <c r="T9" s="47" t="s">
        <v>32</v>
      </c>
      <c r="U9" s="52" t="s">
        <v>33</v>
      </c>
    </row>
    <row r="10" spans="1:34" ht="26.25" customHeight="1" thickBot="1">
      <c r="B10" s="33"/>
      <c r="C10" s="37"/>
      <c r="D10" s="37"/>
      <c r="E10" s="37"/>
      <c r="F10" s="37"/>
      <c r="G10" s="37"/>
      <c r="H10" s="38"/>
      <c r="I10" s="48"/>
      <c r="J10" s="49"/>
      <c r="K10" s="49"/>
      <c r="L10" s="49"/>
      <c r="M10" s="49"/>
      <c r="N10" s="49"/>
      <c r="O10" s="49"/>
      <c r="P10" s="49"/>
      <c r="Q10" s="49"/>
      <c r="R10" s="54" t="s">
        <v>34</v>
      </c>
      <c r="S10" s="55" t="s">
        <v>35</v>
      </c>
      <c r="T10" s="49"/>
      <c r="U10" s="53"/>
    </row>
    <row r="11" spans="1:34" ht="75" customHeight="1" thickTop="1" thickBot="1">
      <c r="A11" s="56"/>
      <c r="B11" s="57" t="s">
        <v>36</v>
      </c>
      <c r="C11" s="58" t="s">
        <v>368</v>
      </c>
      <c r="D11" s="58"/>
      <c r="E11" s="58"/>
      <c r="F11" s="58"/>
      <c r="G11" s="58"/>
      <c r="H11" s="58"/>
      <c r="I11" s="58" t="s">
        <v>1294</v>
      </c>
      <c r="J11" s="58"/>
      <c r="K11" s="58"/>
      <c r="L11" s="58" t="s">
        <v>43</v>
      </c>
      <c r="M11" s="58"/>
      <c r="N11" s="58"/>
      <c r="O11" s="58"/>
      <c r="P11" s="59" t="s">
        <v>44</v>
      </c>
      <c r="Q11" s="59" t="s">
        <v>41</v>
      </c>
      <c r="R11" s="100">
        <v>62944</v>
      </c>
      <c r="S11" s="100" t="s">
        <v>45</v>
      </c>
      <c r="T11" s="100">
        <v>115291.34</v>
      </c>
      <c r="U11" s="60" t="str">
        <f t="shared" ref="U11:U26" si="0">IF(ISERR(T11/S11*100),"N/A",T11/S11*100)</f>
        <v>N/A</v>
      </c>
    </row>
    <row r="12" spans="1:34" ht="75" customHeight="1" thickTop="1" thickBot="1">
      <c r="A12" s="56"/>
      <c r="B12" s="57" t="s">
        <v>46</v>
      </c>
      <c r="C12" s="58" t="s">
        <v>369</v>
      </c>
      <c r="D12" s="58"/>
      <c r="E12" s="58"/>
      <c r="F12" s="58"/>
      <c r="G12" s="58"/>
      <c r="H12" s="58"/>
      <c r="I12" s="58" t="s">
        <v>370</v>
      </c>
      <c r="J12" s="58"/>
      <c r="K12" s="58"/>
      <c r="L12" s="58" t="s">
        <v>371</v>
      </c>
      <c r="M12" s="58"/>
      <c r="N12" s="58"/>
      <c r="O12" s="58"/>
      <c r="P12" s="59" t="s">
        <v>372</v>
      </c>
      <c r="Q12" s="59" t="s">
        <v>41</v>
      </c>
      <c r="R12" s="59">
        <v>124300.91</v>
      </c>
      <c r="S12" s="59">
        <v>124300.91</v>
      </c>
      <c r="T12" s="59">
        <v>53262.46</v>
      </c>
      <c r="U12" s="60">
        <f t="shared" si="0"/>
        <v>42.849613892609476</v>
      </c>
    </row>
    <row r="13" spans="1:34" ht="75" customHeight="1" thickTop="1">
      <c r="A13" s="56"/>
      <c r="B13" s="57" t="s">
        <v>51</v>
      </c>
      <c r="C13" s="58" t="s">
        <v>373</v>
      </c>
      <c r="D13" s="58"/>
      <c r="E13" s="58"/>
      <c r="F13" s="58"/>
      <c r="G13" s="58"/>
      <c r="H13" s="58"/>
      <c r="I13" s="58" t="s">
        <v>374</v>
      </c>
      <c r="J13" s="58"/>
      <c r="K13" s="58"/>
      <c r="L13" s="58" t="s">
        <v>375</v>
      </c>
      <c r="M13" s="58"/>
      <c r="N13" s="58"/>
      <c r="O13" s="58"/>
      <c r="P13" s="59" t="s">
        <v>40</v>
      </c>
      <c r="Q13" s="59" t="s">
        <v>93</v>
      </c>
      <c r="R13" s="59">
        <v>84.25</v>
      </c>
      <c r="S13" s="59">
        <v>84.25</v>
      </c>
      <c r="T13" s="59">
        <v>84.17</v>
      </c>
      <c r="U13" s="60">
        <f t="shared" si="0"/>
        <v>99.90504451038575</v>
      </c>
    </row>
    <row r="14" spans="1:34" ht="75" customHeight="1">
      <c r="A14" s="56"/>
      <c r="B14" s="61" t="s">
        <v>42</v>
      </c>
      <c r="C14" s="62" t="s">
        <v>42</v>
      </c>
      <c r="D14" s="62"/>
      <c r="E14" s="62"/>
      <c r="F14" s="62"/>
      <c r="G14" s="62"/>
      <c r="H14" s="62"/>
      <c r="I14" s="62" t="s">
        <v>376</v>
      </c>
      <c r="J14" s="62"/>
      <c r="K14" s="62"/>
      <c r="L14" s="62" t="s">
        <v>377</v>
      </c>
      <c r="M14" s="62"/>
      <c r="N14" s="62"/>
      <c r="O14" s="62"/>
      <c r="P14" s="63" t="s">
        <v>40</v>
      </c>
      <c r="Q14" s="63" t="s">
        <v>93</v>
      </c>
      <c r="R14" s="63">
        <v>2.44</v>
      </c>
      <c r="S14" s="63">
        <v>2.44</v>
      </c>
      <c r="T14" s="63">
        <v>2.27</v>
      </c>
      <c r="U14" s="65">
        <f t="shared" si="0"/>
        <v>93.032786885245898</v>
      </c>
    </row>
    <row r="15" spans="1:34" ht="75" customHeight="1">
      <c r="A15" s="56"/>
      <c r="B15" s="61" t="s">
        <v>42</v>
      </c>
      <c r="C15" s="62" t="s">
        <v>378</v>
      </c>
      <c r="D15" s="62"/>
      <c r="E15" s="62"/>
      <c r="F15" s="62"/>
      <c r="G15" s="62"/>
      <c r="H15" s="62"/>
      <c r="I15" s="62" t="s">
        <v>379</v>
      </c>
      <c r="J15" s="62"/>
      <c r="K15" s="62"/>
      <c r="L15" s="62" t="s">
        <v>380</v>
      </c>
      <c r="M15" s="62"/>
      <c r="N15" s="62"/>
      <c r="O15" s="62"/>
      <c r="P15" s="63" t="s">
        <v>40</v>
      </c>
      <c r="Q15" s="63" t="s">
        <v>93</v>
      </c>
      <c r="R15" s="63">
        <v>122.43</v>
      </c>
      <c r="S15" s="63">
        <v>122.43</v>
      </c>
      <c r="T15" s="63">
        <v>108.82</v>
      </c>
      <c r="U15" s="65">
        <f t="shared" si="0"/>
        <v>88.883443600424727</v>
      </c>
    </row>
    <row r="16" spans="1:34" ht="75" customHeight="1">
      <c r="A16" s="56"/>
      <c r="B16" s="61" t="s">
        <v>42</v>
      </c>
      <c r="C16" s="62" t="s">
        <v>42</v>
      </c>
      <c r="D16" s="62"/>
      <c r="E16" s="62"/>
      <c r="F16" s="62"/>
      <c r="G16" s="62"/>
      <c r="H16" s="62"/>
      <c r="I16" s="62" t="s">
        <v>381</v>
      </c>
      <c r="J16" s="62"/>
      <c r="K16" s="62"/>
      <c r="L16" s="62" t="s">
        <v>382</v>
      </c>
      <c r="M16" s="62"/>
      <c r="N16" s="62"/>
      <c r="O16" s="62"/>
      <c r="P16" s="63" t="s">
        <v>40</v>
      </c>
      <c r="Q16" s="63" t="s">
        <v>93</v>
      </c>
      <c r="R16" s="63">
        <v>123.15</v>
      </c>
      <c r="S16" s="63">
        <v>123.15</v>
      </c>
      <c r="T16" s="63">
        <v>143.1</v>
      </c>
      <c r="U16" s="65">
        <f t="shared" si="0"/>
        <v>116.19975639464066</v>
      </c>
    </row>
    <row r="17" spans="1:22" ht="75" customHeight="1">
      <c r="A17" s="56"/>
      <c r="B17" s="61" t="s">
        <v>42</v>
      </c>
      <c r="C17" s="62" t="s">
        <v>383</v>
      </c>
      <c r="D17" s="62"/>
      <c r="E17" s="62"/>
      <c r="F17" s="62"/>
      <c r="G17" s="62"/>
      <c r="H17" s="62"/>
      <c r="I17" s="62" t="s">
        <v>384</v>
      </c>
      <c r="J17" s="62"/>
      <c r="K17" s="62"/>
      <c r="L17" s="62" t="s">
        <v>385</v>
      </c>
      <c r="M17" s="62"/>
      <c r="N17" s="62"/>
      <c r="O17" s="62"/>
      <c r="P17" s="63" t="s">
        <v>372</v>
      </c>
      <c r="Q17" s="63" t="s">
        <v>50</v>
      </c>
      <c r="R17" s="63">
        <v>1.5</v>
      </c>
      <c r="S17" s="63">
        <v>1.5</v>
      </c>
      <c r="T17" s="63">
        <v>2.08</v>
      </c>
      <c r="U17" s="65">
        <f t="shared" si="0"/>
        <v>138.66666666666669</v>
      </c>
    </row>
    <row r="18" spans="1:22" ht="75" customHeight="1">
      <c r="A18" s="56"/>
      <c r="B18" s="61" t="s">
        <v>42</v>
      </c>
      <c r="C18" s="62" t="s">
        <v>386</v>
      </c>
      <c r="D18" s="62"/>
      <c r="E18" s="62"/>
      <c r="F18" s="62"/>
      <c r="G18" s="62"/>
      <c r="H18" s="62"/>
      <c r="I18" s="62" t="s">
        <v>387</v>
      </c>
      <c r="J18" s="62"/>
      <c r="K18" s="62"/>
      <c r="L18" s="62" t="s">
        <v>388</v>
      </c>
      <c r="M18" s="62"/>
      <c r="N18" s="62"/>
      <c r="O18" s="62"/>
      <c r="P18" s="63" t="s">
        <v>389</v>
      </c>
      <c r="Q18" s="63" t="s">
        <v>50</v>
      </c>
      <c r="R18" s="63">
        <v>2.88</v>
      </c>
      <c r="S18" s="63">
        <v>2.88</v>
      </c>
      <c r="T18" s="63">
        <v>2.4700000000000002</v>
      </c>
      <c r="U18" s="65">
        <f t="shared" si="0"/>
        <v>85.7638888888889</v>
      </c>
    </row>
    <row r="19" spans="1:22" ht="75" customHeight="1">
      <c r="A19" s="56"/>
      <c r="B19" s="61" t="s">
        <v>42</v>
      </c>
      <c r="C19" s="62" t="s">
        <v>390</v>
      </c>
      <c r="D19" s="62"/>
      <c r="E19" s="62"/>
      <c r="F19" s="62"/>
      <c r="G19" s="62"/>
      <c r="H19" s="62"/>
      <c r="I19" s="62" t="s">
        <v>391</v>
      </c>
      <c r="J19" s="62"/>
      <c r="K19" s="62"/>
      <c r="L19" s="62" t="s">
        <v>392</v>
      </c>
      <c r="M19" s="62"/>
      <c r="N19" s="62"/>
      <c r="O19" s="62"/>
      <c r="P19" s="63" t="s">
        <v>40</v>
      </c>
      <c r="Q19" s="63" t="s">
        <v>41</v>
      </c>
      <c r="R19" s="63">
        <v>18.329999999999998</v>
      </c>
      <c r="S19" s="63">
        <v>18.329999999999998</v>
      </c>
      <c r="T19" s="63">
        <v>3.78</v>
      </c>
      <c r="U19" s="65">
        <f t="shared" si="0"/>
        <v>20.621931260229136</v>
      </c>
    </row>
    <row r="20" spans="1:22" ht="75" customHeight="1" thickBot="1">
      <c r="A20" s="56"/>
      <c r="B20" s="61" t="s">
        <v>42</v>
      </c>
      <c r="C20" s="62" t="s">
        <v>393</v>
      </c>
      <c r="D20" s="62"/>
      <c r="E20" s="62"/>
      <c r="F20" s="62"/>
      <c r="G20" s="62"/>
      <c r="H20" s="62"/>
      <c r="I20" s="62" t="s">
        <v>394</v>
      </c>
      <c r="J20" s="62"/>
      <c r="K20" s="62"/>
      <c r="L20" s="62" t="s">
        <v>395</v>
      </c>
      <c r="M20" s="62"/>
      <c r="N20" s="62"/>
      <c r="O20" s="62"/>
      <c r="P20" s="63" t="s">
        <v>389</v>
      </c>
      <c r="Q20" s="63" t="s">
        <v>41</v>
      </c>
      <c r="R20" s="63">
        <v>14.52</v>
      </c>
      <c r="S20" s="63">
        <v>14.52</v>
      </c>
      <c r="T20" s="63">
        <v>14.52</v>
      </c>
      <c r="U20" s="65">
        <f t="shared" si="0"/>
        <v>100</v>
      </c>
    </row>
    <row r="21" spans="1:22" ht="75" customHeight="1" thickTop="1">
      <c r="A21" s="56"/>
      <c r="B21" s="57" t="s">
        <v>56</v>
      </c>
      <c r="C21" s="58" t="s">
        <v>396</v>
      </c>
      <c r="D21" s="58"/>
      <c r="E21" s="58"/>
      <c r="F21" s="58"/>
      <c r="G21" s="58"/>
      <c r="H21" s="58"/>
      <c r="I21" s="58" t="s">
        <v>397</v>
      </c>
      <c r="J21" s="58"/>
      <c r="K21" s="58"/>
      <c r="L21" s="58" t="s">
        <v>398</v>
      </c>
      <c r="M21" s="58"/>
      <c r="N21" s="58"/>
      <c r="O21" s="58"/>
      <c r="P21" s="59" t="s">
        <v>40</v>
      </c>
      <c r="Q21" s="59" t="s">
        <v>116</v>
      </c>
      <c r="R21" s="59">
        <v>67.05</v>
      </c>
      <c r="S21" s="59">
        <v>67.05</v>
      </c>
      <c r="T21" s="59">
        <v>66.02</v>
      </c>
      <c r="U21" s="60">
        <f t="shared" si="0"/>
        <v>98.463832960477248</v>
      </c>
    </row>
    <row r="22" spans="1:22" ht="75" customHeight="1">
      <c r="A22" s="56"/>
      <c r="B22" s="61" t="s">
        <v>42</v>
      </c>
      <c r="C22" s="62" t="s">
        <v>399</v>
      </c>
      <c r="D22" s="62"/>
      <c r="E22" s="62"/>
      <c r="F22" s="62"/>
      <c r="G22" s="62"/>
      <c r="H22" s="62"/>
      <c r="I22" s="62" t="s">
        <v>400</v>
      </c>
      <c r="J22" s="62"/>
      <c r="K22" s="62"/>
      <c r="L22" s="62" t="s">
        <v>401</v>
      </c>
      <c r="M22" s="62"/>
      <c r="N22" s="62"/>
      <c r="O22" s="62"/>
      <c r="P22" s="63" t="s">
        <v>297</v>
      </c>
      <c r="Q22" s="63" t="s">
        <v>106</v>
      </c>
      <c r="R22" s="63">
        <v>3.35</v>
      </c>
      <c r="S22" s="63">
        <v>3.35</v>
      </c>
      <c r="T22" s="63">
        <v>-18.559999999999999</v>
      </c>
      <c r="U22" s="65">
        <f t="shared" si="0"/>
        <v>-554.02985074626861</v>
      </c>
    </row>
    <row r="23" spans="1:22" ht="75" customHeight="1">
      <c r="A23" s="56"/>
      <c r="B23" s="61" t="s">
        <v>42</v>
      </c>
      <c r="C23" s="62" t="s">
        <v>402</v>
      </c>
      <c r="D23" s="62"/>
      <c r="E23" s="62"/>
      <c r="F23" s="62"/>
      <c r="G23" s="62"/>
      <c r="H23" s="62"/>
      <c r="I23" s="62" t="s">
        <v>403</v>
      </c>
      <c r="J23" s="62"/>
      <c r="K23" s="62"/>
      <c r="L23" s="62" t="s">
        <v>404</v>
      </c>
      <c r="M23" s="62"/>
      <c r="N23" s="62"/>
      <c r="O23" s="62"/>
      <c r="P23" s="63" t="s">
        <v>297</v>
      </c>
      <c r="Q23" s="63" t="s">
        <v>116</v>
      </c>
      <c r="R23" s="63">
        <v>1</v>
      </c>
      <c r="S23" s="63">
        <v>1</v>
      </c>
      <c r="T23" s="63">
        <v>0.94</v>
      </c>
      <c r="U23" s="65">
        <f t="shared" si="0"/>
        <v>94</v>
      </c>
    </row>
    <row r="24" spans="1:22" ht="75" customHeight="1">
      <c r="A24" s="56"/>
      <c r="B24" s="61" t="s">
        <v>42</v>
      </c>
      <c r="C24" s="62" t="s">
        <v>405</v>
      </c>
      <c r="D24" s="62"/>
      <c r="E24" s="62"/>
      <c r="F24" s="62"/>
      <c r="G24" s="62"/>
      <c r="H24" s="62"/>
      <c r="I24" s="62" t="s">
        <v>406</v>
      </c>
      <c r="J24" s="62"/>
      <c r="K24" s="62"/>
      <c r="L24" s="62" t="s">
        <v>407</v>
      </c>
      <c r="M24" s="62"/>
      <c r="N24" s="62"/>
      <c r="O24" s="62"/>
      <c r="P24" s="63" t="s">
        <v>297</v>
      </c>
      <c r="Q24" s="63" t="s">
        <v>212</v>
      </c>
      <c r="R24" s="63">
        <v>1</v>
      </c>
      <c r="S24" s="63">
        <v>1</v>
      </c>
      <c r="T24" s="63">
        <v>0.82</v>
      </c>
      <c r="U24" s="65">
        <f t="shared" si="0"/>
        <v>82</v>
      </c>
    </row>
    <row r="25" spans="1:22" ht="75" customHeight="1">
      <c r="A25" s="56"/>
      <c r="B25" s="61" t="s">
        <v>42</v>
      </c>
      <c r="C25" s="62" t="s">
        <v>408</v>
      </c>
      <c r="D25" s="62"/>
      <c r="E25" s="62"/>
      <c r="F25" s="62"/>
      <c r="G25" s="62"/>
      <c r="H25" s="62"/>
      <c r="I25" s="62" t="s">
        <v>409</v>
      </c>
      <c r="J25" s="62"/>
      <c r="K25" s="62"/>
      <c r="L25" s="62" t="s">
        <v>410</v>
      </c>
      <c r="M25" s="62"/>
      <c r="N25" s="62"/>
      <c r="O25" s="62"/>
      <c r="P25" s="63" t="s">
        <v>40</v>
      </c>
      <c r="Q25" s="63" t="s">
        <v>116</v>
      </c>
      <c r="R25" s="63">
        <v>100</v>
      </c>
      <c r="S25" s="63">
        <v>100</v>
      </c>
      <c r="T25" s="63">
        <v>98.83</v>
      </c>
      <c r="U25" s="65">
        <f t="shared" si="0"/>
        <v>98.83</v>
      </c>
    </row>
    <row r="26" spans="1:22" ht="75" customHeight="1">
      <c r="A26" s="56"/>
      <c r="B26" s="61" t="s">
        <v>42</v>
      </c>
      <c r="C26" s="62" t="s">
        <v>411</v>
      </c>
      <c r="D26" s="62"/>
      <c r="E26" s="62"/>
      <c r="F26" s="62"/>
      <c r="G26" s="62"/>
      <c r="H26" s="62"/>
      <c r="I26" s="62" t="s">
        <v>412</v>
      </c>
      <c r="J26" s="62"/>
      <c r="K26" s="62"/>
      <c r="L26" s="62" t="s">
        <v>413</v>
      </c>
      <c r="M26" s="62"/>
      <c r="N26" s="62"/>
      <c r="O26" s="62"/>
      <c r="P26" s="63" t="s">
        <v>40</v>
      </c>
      <c r="Q26" s="63" t="s">
        <v>414</v>
      </c>
      <c r="R26" s="63">
        <v>22.22</v>
      </c>
      <c r="S26" s="63">
        <v>22.22</v>
      </c>
      <c r="T26" s="63">
        <v>22.32</v>
      </c>
      <c r="U26" s="65">
        <f t="shared" si="0"/>
        <v>100.45004500450045</v>
      </c>
    </row>
    <row r="27" spans="1:22" ht="75" customHeight="1">
      <c r="A27" s="56"/>
      <c r="B27" s="61" t="s">
        <v>42</v>
      </c>
      <c r="C27" s="62" t="s">
        <v>42</v>
      </c>
      <c r="D27" s="62"/>
      <c r="E27" s="62"/>
      <c r="F27" s="62"/>
      <c r="G27" s="62"/>
      <c r="H27" s="62"/>
      <c r="I27" s="62" t="s">
        <v>415</v>
      </c>
      <c r="J27" s="62"/>
      <c r="K27" s="62"/>
      <c r="L27" s="62" t="s">
        <v>416</v>
      </c>
      <c r="M27" s="62"/>
      <c r="N27" s="62"/>
      <c r="O27" s="62"/>
      <c r="P27" s="63" t="s">
        <v>372</v>
      </c>
      <c r="Q27" s="63" t="s">
        <v>106</v>
      </c>
      <c r="R27" s="63">
        <v>3637313.8</v>
      </c>
      <c r="S27" s="63">
        <v>3637313.8</v>
      </c>
      <c r="T27" s="63">
        <v>4150033.11</v>
      </c>
      <c r="U27" s="65">
        <f>IF(ISERR((S27-T27)*100/S27+100),"N/A",(S27-T27)*100/S27+100)</f>
        <v>85.903902214870769</v>
      </c>
    </row>
    <row r="28" spans="1:22" ht="75" customHeight="1">
      <c r="A28" s="56"/>
      <c r="B28" s="61" t="s">
        <v>42</v>
      </c>
      <c r="C28" s="62" t="s">
        <v>417</v>
      </c>
      <c r="D28" s="62"/>
      <c r="E28" s="62"/>
      <c r="F28" s="62"/>
      <c r="G28" s="62"/>
      <c r="H28" s="62"/>
      <c r="I28" s="62" t="s">
        <v>418</v>
      </c>
      <c r="J28" s="62"/>
      <c r="K28" s="62"/>
      <c r="L28" s="62" t="s">
        <v>419</v>
      </c>
      <c r="M28" s="62"/>
      <c r="N28" s="62"/>
      <c r="O28" s="62"/>
      <c r="P28" s="63" t="s">
        <v>297</v>
      </c>
      <c r="Q28" s="63" t="s">
        <v>106</v>
      </c>
      <c r="R28" s="63">
        <v>60</v>
      </c>
      <c r="S28" s="63">
        <v>60</v>
      </c>
      <c r="T28" s="63">
        <v>17.27</v>
      </c>
      <c r="U28" s="65">
        <f>IF(ISERR(T28/S28*100),"N/A",T28/S28*100)</f>
        <v>28.783333333333331</v>
      </c>
    </row>
    <row r="29" spans="1:22" ht="75" customHeight="1" thickBot="1">
      <c r="A29" s="56"/>
      <c r="B29" s="61" t="s">
        <v>42</v>
      </c>
      <c r="C29" s="62" t="s">
        <v>420</v>
      </c>
      <c r="D29" s="62"/>
      <c r="E29" s="62"/>
      <c r="F29" s="62"/>
      <c r="G29" s="62"/>
      <c r="H29" s="62"/>
      <c r="I29" s="62" t="s">
        <v>421</v>
      </c>
      <c r="J29" s="62"/>
      <c r="K29" s="62"/>
      <c r="L29" s="62" t="s">
        <v>422</v>
      </c>
      <c r="M29" s="62"/>
      <c r="N29" s="62"/>
      <c r="O29" s="62"/>
      <c r="P29" s="63" t="s">
        <v>40</v>
      </c>
      <c r="Q29" s="63" t="s">
        <v>106</v>
      </c>
      <c r="R29" s="63">
        <v>52.96</v>
      </c>
      <c r="S29" s="63">
        <v>52.96</v>
      </c>
      <c r="T29" s="63">
        <v>52.96</v>
      </c>
      <c r="U29" s="65">
        <f>IF(ISERR(T29/S29*100),"N/A",T29/S29*100)</f>
        <v>100</v>
      </c>
    </row>
    <row r="30" spans="1:22" ht="22.5" customHeight="1" thickTop="1" thickBot="1">
      <c r="B30" s="9" t="s">
        <v>61</v>
      </c>
      <c r="C30" s="10"/>
      <c r="D30" s="10"/>
      <c r="E30" s="10"/>
      <c r="F30" s="10"/>
      <c r="G30" s="10"/>
      <c r="H30" s="11"/>
      <c r="I30" s="11"/>
      <c r="J30" s="11"/>
      <c r="K30" s="11"/>
      <c r="L30" s="11"/>
      <c r="M30" s="11"/>
      <c r="N30" s="11"/>
      <c r="O30" s="11"/>
      <c r="P30" s="11"/>
      <c r="Q30" s="11"/>
      <c r="R30" s="11"/>
      <c r="S30" s="11"/>
      <c r="T30" s="11"/>
      <c r="U30" s="12"/>
      <c r="V30" s="66"/>
    </row>
    <row r="31" spans="1:22" ht="26.25" customHeight="1" thickTop="1">
      <c r="B31" s="67"/>
      <c r="C31" s="68"/>
      <c r="D31" s="68"/>
      <c r="E31" s="68"/>
      <c r="F31" s="68"/>
      <c r="G31" s="68"/>
      <c r="H31" s="69"/>
      <c r="I31" s="69"/>
      <c r="J31" s="69"/>
      <c r="K31" s="69"/>
      <c r="L31" s="69"/>
      <c r="M31" s="69"/>
      <c r="N31" s="69"/>
      <c r="O31" s="69"/>
      <c r="P31" s="70"/>
      <c r="Q31" s="71"/>
      <c r="R31" s="72" t="s">
        <v>62</v>
      </c>
      <c r="S31" s="40" t="s">
        <v>63</v>
      </c>
      <c r="T31" s="72" t="s">
        <v>64</v>
      </c>
      <c r="U31" s="40" t="s">
        <v>65</v>
      </c>
    </row>
    <row r="32" spans="1:22" ht="26.25" customHeight="1" thickBot="1">
      <c r="B32" s="73"/>
      <c r="C32" s="74"/>
      <c r="D32" s="74"/>
      <c r="E32" s="74"/>
      <c r="F32" s="74"/>
      <c r="G32" s="74"/>
      <c r="H32" s="75"/>
      <c r="I32" s="75"/>
      <c r="J32" s="75"/>
      <c r="K32" s="75"/>
      <c r="L32" s="75"/>
      <c r="M32" s="75"/>
      <c r="N32" s="75"/>
      <c r="O32" s="75"/>
      <c r="P32" s="76"/>
      <c r="Q32" s="77"/>
      <c r="R32" s="78" t="s">
        <v>66</v>
      </c>
      <c r="S32" s="77" t="s">
        <v>66</v>
      </c>
      <c r="T32" s="77" t="s">
        <v>66</v>
      </c>
      <c r="U32" s="77" t="s">
        <v>67</v>
      </c>
    </row>
    <row r="33" spans="2:21" ht="13.5" customHeight="1" thickBot="1">
      <c r="B33" s="79" t="s">
        <v>68</v>
      </c>
      <c r="C33" s="80"/>
      <c r="D33" s="80"/>
      <c r="E33" s="81"/>
      <c r="F33" s="81"/>
      <c r="G33" s="81"/>
      <c r="H33" s="82"/>
      <c r="I33" s="82"/>
      <c r="J33" s="82"/>
      <c r="K33" s="82"/>
      <c r="L33" s="82"/>
      <c r="M33" s="82"/>
      <c r="N33" s="82"/>
      <c r="O33" s="82"/>
      <c r="P33" s="83"/>
      <c r="Q33" s="83"/>
      <c r="R33" s="84">
        <f>4312.581513</f>
        <v>4312.5815130000001</v>
      </c>
      <c r="S33" s="84">
        <f>4301.918676</f>
        <v>4301.9186760000002</v>
      </c>
      <c r="T33" s="84">
        <f>4877.4059803</f>
        <v>4877.4059803</v>
      </c>
      <c r="U33" s="85">
        <f>+IF(ISERR(T33/S33*100),"N/A",T33/S33*100)</f>
        <v>113.37745661047916</v>
      </c>
    </row>
    <row r="34" spans="2:21" ht="13.5" customHeight="1" thickBot="1">
      <c r="B34" s="86" t="s">
        <v>69</v>
      </c>
      <c r="C34" s="87"/>
      <c r="D34" s="87"/>
      <c r="E34" s="88"/>
      <c r="F34" s="88"/>
      <c r="G34" s="88"/>
      <c r="H34" s="89"/>
      <c r="I34" s="89"/>
      <c r="J34" s="89"/>
      <c r="K34" s="89"/>
      <c r="L34" s="89"/>
      <c r="M34" s="89"/>
      <c r="N34" s="89"/>
      <c r="O34" s="89"/>
      <c r="P34" s="90"/>
      <c r="Q34" s="90"/>
      <c r="R34" s="84">
        <f>5018.5059776</f>
        <v>5018.5059775999998</v>
      </c>
      <c r="S34" s="84">
        <f>5011.877838</f>
        <v>5011.8778380000003</v>
      </c>
      <c r="T34" s="84">
        <f>4877.4059803</f>
        <v>4877.4059803</v>
      </c>
      <c r="U34" s="85">
        <f>+IF(ISERR(T34/S34*100),"N/A",T34/S34*100)</f>
        <v>97.316936644376355</v>
      </c>
    </row>
    <row r="35" spans="2:21" ht="14.85" customHeight="1" thickTop="1" thickBot="1">
      <c r="B35" s="9" t="s">
        <v>70</v>
      </c>
      <c r="C35" s="10"/>
      <c r="D35" s="10"/>
      <c r="E35" s="10"/>
      <c r="F35" s="10"/>
      <c r="G35" s="10"/>
      <c r="H35" s="11"/>
      <c r="I35" s="11"/>
      <c r="J35" s="11"/>
      <c r="K35" s="11"/>
      <c r="L35" s="11"/>
      <c r="M35" s="11"/>
      <c r="N35" s="11"/>
      <c r="O35" s="11"/>
      <c r="P35" s="11"/>
      <c r="Q35" s="11"/>
      <c r="R35" s="11"/>
      <c r="S35" s="11"/>
      <c r="T35" s="11"/>
      <c r="U35" s="12"/>
    </row>
    <row r="36" spans="2:21" ht="44.25" customHeight="1" thickTop="1">
      <c r="B36" s="91" t="s">
        <v>71</v>
      </c>
      <c r="C36" s="93"/>
      <c r="D36" s="93"/>
      <c r="E36" s="93"/>
      <c r="F36" s="93"/>
      <c r="G36" s="93"/>
      <c r="H36" s="93"/>
      <c r="I36" s="93"/>
      <c r="J36" s="93"/>
      <c r="K36" s="93"/>
      <c r="L36" s="93"/>
      <c r="M36" s="93"/>
      <c r="N36" s="93"/>
      <c r="O36" s="93"/>
      <c r="P36" s="93"/>
      <c r="Q36" s="93"/>
      <c r="R36" s="93"/>
      <c r="S36" s="93"/>
      <c r="T36" s="93"/>
      <c r="U36" s="92"/>
    </row>
    <row r="37" spans="2:21" ht="34.5" customHeight="1">
      <c r="B37" s="94" t="s">
        <v>73</v>
      </c>
      <c r="C37" s="96"/>
      <c r="D37" s="96"/>
      <c r="E37" s="96"/>
      <c r="F37" s="96"/>
      <c r="G37" s="96"/>
      <c r="H37" s="96"/>
      <c r="I37" s="96"/>
      <c r="J37" s="96"/>
      <c r="K37" s="96"/>
      <c r="L37" s="96"/>
      <c r="M37" s="96"/>
      <c r="N37" s="96"/>
      <c r="O37" s="96"/>
      <c r="P37" s="96"/>
      <c r="Q37" s="96"/>
      <c r="R37" s="96"/>
      <c r="S37" s="96"/>
      <c r="T37" s="96"/>
      <c r="U37" s="95"/>
    </row>
    <row r="38" spans="2:21" ht="48.95" customHeight="1">
      <c r="B38" s="94" t="s">
        <v>423</v>
      </c>
      <c r="C38" s="96"/>
      <c r="D38" s="96"/>
      <c r="E38" s="96"/>
      <c r="F38" s="96"/>
      <c r="G38" s="96"/>
      <c r="H38" s="96"/>
      <c r="I38" s="96"/>
      <c r="J38" s="96"/>
      <c r="K38" s="96"/>
      <c r="L38" s="96"/>
      <c r="M38" s="96"/>
      <c r="N38" s="96"/>
      <c r="O38" s="96"/>
      <c r="P38" s="96"/>
      <c r="Q38" s="96"/>
      <c r="R38" s="96"/>
      <c r="S38" s="96"/>
      <c r="T38" s="96"/>
      <c r="U38" s="95"/>
    </row>
    <row r="39" spans="2:21" ht="30.95" customHeight="1">
      <c r="B39" s="94" t="s">
        <v>424</v>
      </c>
      <c r="C39" s="96"/>
      <c r="D39" s="96"/>
      <c r="E39" s="96"/>
      <c r="F39" s="96"/>
      <c r="G39" s="96"/>
      <c r="H39" s="96"/>
      <c r="I39" s="96"/>
      <c r="J39" s="96"/>
      <c r="K39" s="96"/>
      <c r="L39" s="96"/>
      <c r="M39" s="96"/>
      <c r="N39" s="96"/>
      <c r="O39" s="96"/>
      <c r="P39" s="96"/>
      <c r="Q39" s="96"/>
      <c r="R39" s="96"/>
      <c r="S39" s="96"/>
      <c r="T39" s="96"/>
      <c r="U39" s="95"/>
    </row>
    <row r="40" spans="2:21" ht="38.85" customHeight="1">
      <c r="B40" s="94" t="s">
        <v>425</v>
      </c>
      <c r="C40" s="96"/>
      <c r="D40" s="96"/>
      <c r="E40" s="96"/>
      <c r="F40" s="96"/>
      <c r="G40" s="96"/>
      <c r="H40" s="96"/>
      <c r="I40" s="96"/>
      <c r="J40" s="96"/>
      <c r="K40" s="96"/>
      <c r="L40" s="96"/>
      <c r="M40" s="96"/>
      <c r="N40" s="96"/>
      <c r="O40" s="96"/>
      <c r="P40" s="96"/>
      <c r="Q40" s="96"/>
      <c r="R40" s="96"/>
      <c r="S40" s="96"/>
      <c r="T40" s="96"/>
      <c r="U40" s="95"/>
    </row>
    <row r="41" spans="2:21" ht="33.950000000000003" customHeight="1">
      <c r="B41" s="94" t="s">
        <v>426</v>
      </c>
      <c r="C41" s="96"/>
      <c r="D41" s="96"/>
      <c r="E41" s="96"/>
      <c r="F41" s="96"/>
      <c r="G41" s="96"/>
      <c r="H41" s="96"/>
      <c r="I41" s="96"/>
      <c r="J41" s="96"/>
      <c r="K41" s="96"/>
      <c r="L41" s="96"/>
      <c r="M41" s="96"/>
      <c r="N41" s="96"/>
      <c r="O41" s="96"/>
      <c r="P41" s="96"/>
      <c r="Q41" s="96"/>
      <c r="R41" s="96"/>
      <c r="S41" s="96"/>
      <c r="T41" s="96"/>
      <c r="U41" s="95"/>
    </row>
    <row r="42" spans="2:21" ht="32.450000000000003" customHeight="1">
      <c r="B42" s="94" t="s">
        <v>427</v>
      </c>
      <c r="C42" s="96"/>
      <c r="D42" s="96"/>
      <c r="E42" s="96"/>
      <c r="F42" s="96"/>
      <c r="G42" s="96"/>
      <c r="H42" s="96"/>
      <c r="I42" s="96"/>
      <c r="J42" s="96"/>
      <c r="K42" s="96"/>
      <c r="L42" s="96"/>
      <c r="M42" s="96"/>
      <c r="N42" s="96"/>
      <c r="O42" s="96"/>
      <c r="P42" s="96"/>
      <c r="Q42" s="96"/>
      <c r="R42" s="96"/>
      <c r="S42" s="96"/>
      <c r="T42" s="96"/>
      <c r="U42" s="95"/>
    </row>
    <row r="43" spans="2:21" ht="81.599999999999994" customHeight="1">
      <c r="B43" s="94" t="s">
        <v>428</v>
      </c>
      <c r="C43" s="96"/>
      <c r="D43" s="96"/>
      <c r="E43" s="96"/>
      <c r="F43" s="96"/>
      <c r="G43" s="96"/>
      <c r="H43" s="96"/>
      <c r="I43" s="96"/>
      <c r="J43" s="96"/>
      <c r="K43" s="96"/>
      <c r="L43" s="96"/>
      <c r="M43" s="96"/>
      <c r="N43" s="96"/>
      <c r="O43" s="96"/>
      <c r="P43" s="96"/>
      <c r="Q43" s="96"/>
      <c r="R43" s="96"/>
      <c r="S43" s="96"/>
      <c r="T43" s="96"/>
      <c r="U43" s="95"/>
    </row>
    <row r="44" spans="2:21" ht="45.6" customHeight="1">
      <c r="B44" s="94" t="s">
        <v>429</v>
      </c>
      <c r="C44" s="96"/>
      <c r="D44" s="96"/>
      <c r="E44" s="96"/>
      <c r="F44" s="96"/>
      <c r="G44" s="96"/>
      <c r="H44" s="96"/>
      <c r="I44" s="96"/>
      <c r="J44" s="96"/>
      <c r="K44" s="96"/>
      <c r="L44" s="96"/>
      <c r="M44" s="96"/>
      <c r="N44" s="96"/>
      <c r="O44" s="96"/>
      <c r="P44" s="96"/>
      <c r="Q44" s="96"/>
      <c r="R44" s="96"/>
      <c r="S44" s="96"/>
      <c r="T44" s="96"/>
      <c r="U44" s="95"/>
    </row>
    <row r="45" spans="2:21" ht="57.6" customHeight="1">
      <c r="B45" s="94" t="s">
        <v>430</v>
      </c>
      <c r="C45" s="96"/>
      <c r="D45" s="96"/>
      <c r="E45" s="96"/>
      <c r="F45" s="96"/>
      <c r="G45" s="96"/>
      <c r="H45" s="96"/>
      <c r="I45" s="96"/>
      <c r="J45" s="96"/>
      <c r="K45" s="96"/>
      <c r="L45" s="96"/>
      <c r="M45" s="96"/>
      <c r="N45" s="96"/>
      <c r="O45" s="96"/>
      <c r="P45" s="96"/>
      <c r="Q45" s="96"/>
      <c r="R45" s="96"/>
      <c r="S45" s="96"/>
      <c r="T45" s="96"/>
      <c r="U45" s="95"/>
    </row>
    <row r="46" spans="2:21" ht="21.75" customHeight="1">
      <c r="B46" s="94" t="s">
        <v>431</v>
      </c>
      <c r="C46" s="96"/>
      <c r="D46" s="96"/>
      <c r="E46" s="96"/>
      <c r="F46" s="96"/>
      <c r="G46" s="96"/>
      <c r="H46" s="96"/>
      <c r="I46" s="96"/>
      <c r="J46" s="96"/>
      <c r="K46" s="96"/>
      <c r="L46" s="96"/>
      <c r="M46" s="96"/>
      <c r="N46" s="96"/>
      <c r="O46" s="96"/>
      <c r="P46" s="96"/>
      <c r="Q46" s="96"/>
      <c r="R46" s="96"/>
      <c r="S46" s="96"/>
      <c r="T46" s="96"/>
      <c r="U46" s="95"/>
    </row>
    <row r="47" spans="2:21" ht="31.7" customHeight="1">
      <c r="B47" s="94" t="s">
        <v>432</v>
      </c>
      <c r="C47" s="96"/>
      <c r="D47" s="96"/>
      <c r="E47" s="96"/>
      <c r="F47" s="96"/>
      <c r="G47" s="96"/>
      <c r="H47" s="96"/>
      <c r="I47" s="96"/>
      <c r="J47" s="96"/>
      <c r="K47" s="96"/>
      <c r="L47" s="96"/>
      <c r="M47" s="96"/>
      <c r="N47" s="96"/>
      <c r="O47" s="96"/>
      <c r="P47" s="96"/>
      <c r="Q47" s="96"/>
      <c r="R47" s="96"/>
      <c r="S47" s="96"/>
      <c r="T47" s="96"/>
      <c r="U47" s="95"/>
    </row>
    <row r="48" spans="2:21" ht="31.7" customHeight="1">
      <c r="B48" s="94" t="s">
        <v>433</v>
      </c>
      <c r="C48" s="96"/>
      <c r="D48" s="96"/>
      <c r="E48" s="96"/>
      <c r="F48" s="96"/>
      <c r="G48" s="96"/>
      <c r="H48" s="96"/>
      <c r="I48" s="96"/>
      <c r="J48" s="96"/>
      <c r="K48" s="96"/>
      <c r="L48" s="96"/>
      <c r="M48" s="96"/>
      <c r="N48" s="96"/>
      <c r="O48" s="96"/>
      <c r="P48" s="96"/>
      <c r="Q48" s="96"/>
      <c r="R48" s="96"/>
      <c r="S48" s="96"/>
      <c r="T48" s="96"/>
      <c r="U48" s="95"/>
    </row>
    <row r="49" spans="2:21" ht="33.200000000000003" customHeight="1">
      <c r="B49" s="94" t="s">
        <v>434</v>
      </c>
      <c r="C49" s="96"/>
      <c r="D49" s="96"/>
      <c r="E49" s="96"/>
      <c r="F49" s="96"/>
      <c r="G49" s="96"/>
      <c r="H49" s="96"/>
      <c r="I49" s="96"/>
      <c r="J49" s="96"/>
      <c r="K49" s="96"/>
      <c r="L49" s="96"/>
      <c r="M49" s="96"/>
      <c r="N49" s="96"/>
      <c r="O49" s="96"/>
      <c r="P49" s="96"/>
      <c r="Q49" s="96"/>
      <c r="R49" s="96"/>
      <c r="S49" s="96"/>
      <c r="T49" s="96"/>
      <c r="U49" s="95"/>
    </row>
    <row r="50" spans="2:21" ht="42.75" customHeight="1">
      <c r="B50" s="94" t="s">
        <v>435</v>
      </c>
      <c r="C50" s="96"/>
      <c r="D50" s="96"/>
      <c r="E50" s="96"/>
      <c r="F50" s="96"/>
      <c r="G50" s="96"/>
      <c r="H50" s="96"/>
      <c r="I50" s="96"/>
      <c r="J50" s="96"/>
      <c r="K50" s="96"/>
      <c r="L50" s="96"/>
      <c r="M50" s="96"/>
      <c r="N50" s="96"/>
      <c r="O50" s="96"/>
      <c r="P50" s="96"/>
      <c r="Q50" s="96"/>
      <c r="R50" s="96"/>
      <c r="S50" s="96"/>
      <c r="T50" s="96"/>
      <c r="U50" s="95"/>
    </row>
    <row r="51" spans="2:21" ht="38.85" customHeight="1">
      <c r="B51" s="94" t="s">
        <v>436</v>
      </c>
      <c r="C51" s="96"/>
      <c r="D51" s="96"/>
      <c r="E51" s="96"/>
      <c r="F51" s="96"/>
      <c r="G51" s="96"/>
      <c r="H51" s="96"/>
      <c r="I51" s="96"/>
      <c r="J51" s="96"/>
      <c r="K51" s="96"/>
      <c r="L51" s="96"/>
      <c r="M51" s="96"/>
      <c r="N51" s="96"/>
      <c r="O51" s="96"/>
      <c r="P51" s="96"/>
      <c r="Q51" s="96"/>
      <c r="R51" s="96"/>
      <c r="S51" s="96"/>
      <c r="T51" s="96"/>
      <c r="U51" s="95"/>
    </row>
    <row r="52" spans="2:21" ht="42.2" customHeight="1">
      <c r="B52" s="94" t="s">
        <v>437</v>
      </c>
      <c r="C52" s="96"/>
      <c r="D52" s="96"/>
      <c r="E52" s="96"/>
      <c r="F52" s="96"/>
      <c r="G52" s="96"/>
      <c r="H52" s="96"/>
      <c r="I52" s="96"/>
      <c r="J52" s="96"/>
      <c r="K52" s="96"/>
      <c r="L52" s="96"/>
      <c r="M52" s="96"/>
      <c r="N52" s="96"/>
      <c r="O52" s="96"/>
      <c r="P52" s="96"/>
      <c r="Q52" s="96"/>
      <c r="R52" s="96"/>
      <c r="S52" s="96"/>
      <c r="T52" s="96"/>
      <c r="U52" s="95"/>
    </row>
    <row r="53" spans="2:21" ht="44.1" customHeight="1">
      <c r="B53" s="94" t="s">
        <v>438</v>
      </c>
      <c r="C53" s="96"/>
      <c r="D53" s="96"/>
      <c r="E53" s="96"/>
      <c r="F53" s="96"/>
      <c r="G53" s="96"/>
      <c r="H53" s="96"/>
      <c r="I53" s="96"/>
      <c r="J53" s="96"/>
      <c r="K53" s="96"/>
      <c r="L53" s="96"/>
      <c r="M53" s="96"/>
      <c r="N53" s="96"/>
      <c r="O53" s="96"/>
      <c r="P53" s="96"/>
      <c r="Q53" s="96"/>
      <c r="R53" s="96"/>
      <c r="S53" s="96"/>
      <c r="T53" s="96"/>
      <c r="U53" s="95"/>
    </row>
    <row r="54" spans="2:21" ht="62.25" customHeight="1">
      <c r="B54" s="94" t="s">
        <v>439</v>
      </c>
      <c r="C54" s="96"/>
      <c r="D54" s="96"/>
      <c r="E54" s="96"/>
      <c r="F54" s="96"/>
      <c r="G54" s="96"/>
      <c r="H54" s="96"/>
      <c r="I54" s="96"/>
      <c r="J54" s="96"/>
      <c r="K54" s="96"/>
      <c r="L54" s="96"/>
      <c r="M54" s="96"/>
      <c r="N54" s="96"/>
      <c r="O54" s="96"/>
      <c r="P54" s="96"/>
      <c r="Q54" s="96"/>
      <c r="R54" s="96"/>
      <c r="S54" s="96"/>
      <c r="T54" s="96"/>
      <c r="U54" s="95"/>
    </row>
    <row r="55" spans="2:21" ht="16.7" customHeight="1" thickBot="1">
      <c r="B55" s="97" t="s">
        <v>440</v>
      </c>
      <c r="C55" s="99"/>
      <c r="D55" s="99"/>
      <c r="E55" s="99"/>
      <c r="F55" s="99"/>
      <c r="G55" s="99"/>
      <c r="H55" s="99"/>
      <c r="I55" s="99"/>
      <c r="J55" s="99"/>
      <c r="K55" s="99"/>
      <c r="L55" s="99"/>
      <c r="M55" s="99"/>
      <c r="N55" s="99"/>
      <c r="O55" s="99"/>
      <c r="P55" s="99"/>
      <c r="Q55" s="99"/>
      <c r="R55" s="99"/>
      <c r="S55" s="99"/>
      <c r="T55" s="99"/>
      <c r="U55" s="98"/>
    </row>
  </sheetData>
  <mergeCells count="100">
    <mergeCell ref="B52:U52"/>
    <mergeCell ref="B53:U53"/>
    <mergeCell ref="B54:U54"/>
    <mergeCell ref="B55:U55"/>
    <mergeCell ref="B46:U46"/>
    <mergeCell ref="B47:U47"/>
    <mergeCell ref="B48:U48"/>
    <mergeCell ref="B49:U49"/>
    <mergeCell ref="B50:U50"/>
    <mergeCell ref="B51:U51"/>
    <mergeCell ref="B40:U40"/>
    <mergeCell ref="B41:U41"/>
    <mergeCell ref="B42:U42"/>
    <mergeCell ref="B43:U43"/>
    <mergeCell ref="B44:U44"/>
    <mergeCell ref="B45:U45"/>
    <mergeCell ref="B33:D33"/>
    <mergeCell ref="B34:D34"/>
    <mergeCell ref="B36:U36"/>
    <mergeCell ref="B37:U37"/>
    <mergeCell ref="B38:U38"/>
    <mergeCell ref="B39:U39"/>
    <mergeCell ref="C28:H28"/>
    <mergeCell ref="I28:K28"/>
    <mergeCell ref="L28:O28"/>
    <mergeCell ref="C29:H29"/>
    <mergeCell ref="I29:K29"/>
    <mergeCell ref="L29:O29"/>
    <mergeCell ref="C26:H26"/>
    <mergeCell ref="I26:K26"/>
    <mergeCell ref="L26:O26"/>
    <mergeCell ref="C27:H27"/>
    <mergeCell ref="I27:K27"/>
    <mergeCell ref="L27:O27"/>
    <mergeCell ref="C24:H24"/>
    <mergeCell ref="I24:K24"/>
    <mergeCell ref="L24:O24"/>
    <mergeCell ref="C25:H25"/>
    <mergeCell ref="I25:K25"/>
    <mergeCell ref="L25:O25"/>
    <mergeCell ref="C22:H22"/>
    <mergeCell ref="I22:K22"/>
    <mergeCell ref="L22:O22"/>
    <mergeCell ref="C23:H23"/>
    <mergeCell ref="I23:K23"/>
    <mergeCell ref="L23:O23"/>
    <mergeCell ref="C20:H20"/>
    <mergeCell ref="I20:K20"/>
    <mergeCell ref="L20:O20"/>
    <mergeCell ref="C21:H21"/>
    <mergeCell ref="I21:K21"/>
    <mergeCell ref="L21:O21"/>
    <mergeCell ref="C18:H18"/>
    <mergeCell ref="I18:K18"/>
    <mergeCell ref="L18:O18"/>
    <mergeCell ref="C19:H19"/>
    <mergeCell ref="I19:K19"/>
    <mergeCell ref="L19:O19"/>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63" fitToHeight="10" orientation="landscape" r:id="rId1"/>
  <headerFooter>
    <oddFooter>&amp;R&amp;P de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67"/>
  <sheetViews>
    <sheetView view="pageBreakPreview" zoomScale="80" zoomScaleNormal="80" zoomScaleSheetLayoutView="80" workbookViewId="0">
      <selection activeCell="I12" sqref="I12:K12"/>
    </sheetView>
  </sheetViews>
  <sheetFormatPr baseColWidth="10" defaultColWidth="11.42578125" defaultRowHeight="12.75"/>
  <cols>
    <col min="1" max="1" width="4" style="1" customWidth="1"/>
    <col min="2" max="2" width="15.71093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 style="1" customWidth="1"/>
    <col min="11" max="11" width="10.85546875" style="1" customWidth="1"/>
    <col min="12" max="12" width="8.85546875" style="1" customWidth="1"/>
    <col min="13" max="13" width="7" style="1" customWidth="1"/>
    <col min="14" max="14" width="9.42578125" style="1" customWidth="1"/>
    <col min="15" max="15" width="12.7109375" style="1" customWidth="1"/>
    <col min="16" max="16" width="13.28515625" style="1" customWidth="1"/>
    <col min="17" max="17" width="13.85546875" style="1" customWidth="1"/>
    <col min="18" max="18" width="10.28515625" style="1" customWidth="1"/>
    <col min="19" max="19" width="14.85546875" style="1" customWidth="1"/>
    <col min="20" max="20" width="12.28515625" style="1" customWidth="1"/>
    <col min="21" max="21" width="11.85546875" style="1" customWidth="1"/>
    <col min="22" max="22" width="13.140625" style="1" customWidth="1"/>
    <col min="23" max="23" width="12.28515625" style="1" customWidth="1"/>
    <col min="24" max="24" width="9.7109375" style="1" customWidth="1"/>
    <col min="25" max="25" width="10" style="1" customWidth="1"/>
    <col min="26" max="26" width="11" style="1" customWidth="1"/>
    <col min="27" max="29" width="11.42578125" style="1"/>
    <col min="30" max="30" width="17.5703125" style="1" customWidth="1"/>
    <col min="31" max="16384" width="11.42578125" style="1"/>
  </cols>
  <sheetData>
    <row r="1" spans="1:34" s="2" customFormat="1" ht="48" customHeight="1">
      <c r="A1" s="3"/>
      <c r="B1" s="4" t="s">
        <v>0</v>
      </c>
      <c r="C1" s="4"/>
      <c r="D1" s="4"/>
      <c r="E1" s="4"/>
      <c r="F1" s="4"/>
      <c r="G1" s="4"/>
      <c r="H1" s="4"/>
      <c r="I1" s="4"/>
      <c r="J1" s="4"/>
      <c r="K1" s="4"/>
      <c r="L1" s="4"/>
      <c r="M1" s="3" t="s">
        <v>1</v>
      </c>
      <c r="N1" s="3"/>
      <c r="O1" s="3"/>
      <c r="P1" s="5"/>
      <c r="Q1" s="5"/>
      <c r="R1" s="5"/>
      <c r="Y1" s="6"/>
      <c r="Z1" s="6"/>
      <c r="AA1" s="7"/>
      <c r="AH1" s="8"/>
    </row>
    <row r="2" spans="1:34" ht="13.5" customHeight="1" thickBot="1"/>
    <row r="3" spans="1:34" ht="22.5" customHeight="1" thickTop="1" thickBot="1">
      <c r="B3" s="9" t="s">
        <v>2</v>
      </c>
      <c r="C3" s="10"/>
      <c r="D3" s="10"/>
      <c r="E3" s="10"/>
      <c r="F3" s="10"/>
      <c r="G3" s="10"/>
      <c r="H3" s="11"/>
      <c r="I3" s="11"/>
      <c r="J3" s="11"/>
      <c r="K3" s="11"/>
      <c r="L3" s="11"/>
      <c r="M3" s="11"/>
      <c r="N3" s="11"/>
      <c r="O3" s="11"/>
      <c r="P3" s="11"/>
      <c r="Q3" s="11"/>
      <c r="R3" s="11"/>
      <c r="S3" s="11"/>
      <c r="T3" s="11"/>
      <c r="U3" s="12"/>
    </row>
    <row r="4" spans="1:34" ht="51.75" customHeight="1" thickTop="1">
      <c r="B4" s="13" t="s">
        <v>3</v>
      </c>
      <c r="C4" s="14" t="s">
        <v>441</v>
      </c>
      <c r="D4" s="15" t="s">
        <v>442</v>
      </c>
      <c r="E4" s="15"/>
      <c r="F4" s="15"/>
      <c r="G4" s="15"/>
      <c r="H4" s="15"/>
      <c r="I4" s="16"/>
      <c r="J4" s="17" t="s">
        <v>6</v>
      </c>
      <c r="K4" s="18" t="s">
        <v>7</v>
      </c>
      <c r="L4" s="19" t="s">
        <v>8</v>
      </c>
      <c r="M4" s="19"/>
      <c r="N4" s="19"/>
      <c r="O4" s="19"/>
      <c r="P4" s="17" t="s">
        <v>9</v>
      </c>
      <c r="Q4" s="19" t="s">
        <v>443</v>
      </c>
      <c r="R4" s="19"/>
      <c r="S4" s="17" t="s">
        <v>11</v>
      </c>
      <c r="T4" s="19" t="s">
        <v>12</v>
      </c>
      <c r="U4" s="20"/>
    </row>
    <row r="5" spans="1:34" ht="15.75" customHeight="1">
      <c r="B5" s="21" t="s">
        <v>13</v>
      </c>
      <c r="C5" s="22"/>
      <c r="D5" s="22"/>
      <c r="E5" s="22"/>
      <c r="F5" s="22"/>
      <c r="G5" s="22"/>
      <c r="H5" s="22"/>
      <c r="I5" s="22"/>
      <c r="J5" s="22"/>
      <c r="K5" s="22"/>
      <c r="L5" s="22"/>
      <c r="M5" s="22"/>
      <c r="N5" s="22"/>
      <c r="O5" s="22"/>
      <c r="P5" s="22"/>
      <c r="Q5" s="22"/>
      <c r="R5" s="22"/>
      <c r="S5" s="22"/>
      <c r="T5" s="22"/>
      <c r="U5" s="23"/>
    </row>
    <row r="6" spans="1:34" ht="37.5" customHeight="1" thickBot="1">
      <c r="B6" s="24" t="s">
        <v>14</v>
      </c>
      <c r="C6" s="25" t="s">
        <v>15</v>
      </c>
      <c r="D6" s="25"/>
      <c r="E6" s="25"/>
      <c r="F6" s="25"/>
      <c r="G6" s="25"/>
      <c r="H6" s="26"/>
      <c r="I6" s="26"/>
      <c r="J6" s="26" t="s">
        <v>16</v>
      </c>
      <c r="K6" s="25" t="s">
        <v>17</v>
      </c>
      <c r="L6" s="25"/>
      <c r="M6" s="25"/>
      <c r="N6" s="27"/>
      <c r="O6" s="28" t="s">
        <v>18</v>
      </c>
      <c r="P6" s="25" t="s">
        <v>19</v>
      </c>
      <c r="Q6" s="25"/>
      <c r="R6" s="29"/>
      <c r="S6" s="28" t="s">
        <v>20</v>
      </c>
      <c r="T6" s="25" t="s">
        <v>265</v>
      </c>
      <c r="U6" s="30"/>
    </row>
    <row r="7" spans="1:34" ht="22.5" customHeight="1" thickTop="1" thickBot="1">
      <c r="B7" s="9" t="s">
        <v>22</v>
      </c>
      <c r="C7" s="10"/>
      <c r="D7" s="10"/>
      <c r="E7" s="10"/>
      <c r="F7" s="10"/>
      <c r="G7" s="10"/>
      <c r="H7" s="11"/>
      <c r="I7" s="11"/>
      <c r="J7" s="11"/>
      <c r="K7" s="11"/>
      <c r="L7" s="11"/>
      <c r="M7" s="11"/>
      <c r="N7" s="11"/>
      <c r="O7" s="11"/>
      <c r="P7" s="11"/>
      <c r="Q7" s="11"/>
      <c r="R7" s="11"/>
      <c r="S7" s="11"/>
      <c r="T7" s="11"/>
      <c r="U7" s="12"/>
    </row>
    <row r="8" spans="1:34" ht="16.5" customHeight="1" thickTop="1">
      <c r="B8" s="32" t="s">
        <v>23</v>
      </c>
      <c r="C8" s="35" t="s">
        <v>24</v>
      </c>
      <c r="D8" s="35"/>
      <c r="E8" s="35"/>
      <c r="F8" s="35"/>
      <c r="G8" s="35"/>
      <c r="H8" s="36"/>
      <c r="I8" s="41" t="s">
        <v>25</v>
      </c>
      <c r="J8" s="43"/>
      <c r="K8" s="43"/>
      <c r="L8" s="43"/>
      <c r="M8" s="43"/>
      <c r="N8" s="43"/>
      <c r="O8" s="43"/>
      <c r="P8" s="43"/>
      <c r="Q8" s="43"/>
      <c r="R8" s="43"/>
      <c r="S8" s="42"/>
      <c r="T8" s="45" t="s">
        <v>26</v>
      </c>
      <c r="U8" s="44"/>
    </row>
    <row r="9" spans="1:34" ht="19.5" customHeight="1">
      <c r="B9" s="34"/>
      <c r="C9" s="31"/>
      <c r="D9" s="31"/>
      <c r="E9" s="31"/>
      <c r="F9" s="31"/>
      <c r="G9" s="31"/>
      <c r="H9" s="39"/>
      <c r="I9" s="46" t="s">
        <v>27</v>
      </c>
      <c r="J9" s="47"/>
      <c r="K9" s="47"/>
      <c r="L9" s="47" t="s">
        <v>28</v>
      </c>
      <c r="M9" s="47"/>
      <c r="N9" s="47"/>
      <c r="O9" s="47"/>
      <c r="P9" s="47" t="s">
        <v>29</v>
      </c>
      <c r="Q9" s="47" t="s">
        <v>30</v>
      </c>
      <c r="R9" s="51" t="s">
        <v>31</v>
      </c>
      <c r="S9" s="50"/>
      <c r="T9" s="47" t="s">
        <v>32</v>
      </c>
      <c r="U9" s="52" t="s">
        <v>33</v>
      </c>
    </row>
    <row r="10" spans="1:34" ht="26.25" customHeight="1" thickBot="1">
      <c r="B10" s="33"/>
      <c r="C10" s="37"/>
      <c r="D10" s="37"/>
      <c r="E10" s="37"/>
      <c r="F10" s="37"/>
      <c r="G10" s="37"/>
      <c r="H10" s="38"/>
      <c r="I10" s="48"/>
      <c r="J10" s="49"/>
      <c r="K10" s="49"/>
      <c r="L10" s="49"/>
      <c r="M10" s="49"/>
      <c r="N10" s="49"/>
      <c r="O10" s="49"/>
      <c r="P10" s="49"/>
      <c r="Q10" s="49"/>
      <c r="R10" s="54" t="s">
        <v>34</v>
      </c>
      <c r="S10" s="55" t="s">
        <v>35</v>
      </c>
      <c r="T10" s="49"/>
      <c r="U10" s="53"/>
    </row>
    <row r="11" spans="1:34" ht="75" customHeight="1" thickTop="1">
      <c r="A11" s="56"/>
      <c r="B11" s="57" t="s">
        <v>36</v>
      </c>
      <c r="C11" s="58" t="s">
        <v>444</v>
      </c>
      <c r="D11" s="58"/>
      <c r="E11" s="58"/>
      <c r="F11" s="58"/>
      <c r="G11" s="58"/>
      <c r="H11" s="58"/>
      <c r="I11" s="58" t="s">
        <v>445</v>
      </c>
      <c r="J11" s="58"/>
      <c r="K11" s="58"/>
      <c r="L11" s="58" t="s">
        <v>446</v>
      </c>
      <c r="M11" s="58"/>
      <c r="N11" s="58"/>
      <c r="O11" s="58"/>
      <c r="P11" s="59" t="s">
        <v>372</v>
      </c>
      <c r="Q11" s="59" t="s">
        <v>41</v>
      </c>
      <c r="R11" s="59">
        <v>100.1</v>
      </c>
      <c r="S11" s="59">
        <v>100.1</v>
      </c>
      <c r="T11" s="59">
        <v>101.5</v>
      </c>
      <c r="U11" s="60">
        <f t="shared" ref="U11:U35" si="0">IF(ISERR(T11/S11*100),"N/A",T11/S11*100)</f>
        <v>101.3986013986014</v>
      </c>
    </row>
    <row r="12" spans="1:34" ht="75" customHeight="1" thickBot="1">
      <c r="A12" s="56"/>
      <c r="B12" s="61" t="s">
        <v>42</v>
      </c>
      <c r="C12" s="62" t="s">
        <v>42</v>
      </c>
      <c r="D12" s="62"/>
      <c r="E12" s="62"/>
      <c r="F12" s="62"/>
      <c r="G12" s="62"/>
      <c r="H12" s="62"/>
      <c r="I12" s="62" t="s">
        <v>1294</v>
      </c>
      <c r="J12" s="62"/>
      <c r="K12" s="62"/>
      <c r="L12" s="62" t="s">
        <v>43</v>
      </c>
      <c r="M12" s="62"/>
      <c r="N12" s="62"/>
      <c r="O12" s="62"/>
      <c r="P12" s="63" t="s">
        <v>44</v>
      </c>
      <c r="Q12" s="63" t="s">
        <v>41</v>
      </c>
      <c r="R12" s="64">
        <v>62944</v>
      </c>
      <c r="S12" s="64" t="s">
        <v>45</v>
      </c>
      <c r="T12" s="64">
        <v>115291.34</v>
      </c>
      <c r="U12" s="65" t="str">
        <f t="shared" si="0"/>
        <v>N/A</v>
      </c>
    </row>
    <row r="13" spans="1:34" ht="75" customHeight="1" thickTop="1">
      <c r="A13" s="56"/>
      <c r="B13" s="57" t="s">
        <v>46</v>
      </c>
      <c r="C13" s="58" t="s">
        <v>447</v>
      </c>
      <c r="D13" s="58"/>
      <c r="E13" s="58"/>
      <c r="F13" s="58"/>
      <c r="G13" s="58"/>
      <c r="H13" s="58"/>
      <c r="I13" s="58" t="s">
        <v>448</v>
      </c>
      <c r="J13" s="58"/>
      <c r="K13" s="58"/>
      <c r="L13" s="58" t="s">
        <v>449</v>
      </c>
      <c r="M13" s="58"/>
      <c r="N13" s="58"/>
      <c r="O13" s="58"/>
      <c r="P13" s="59" t="s">
        <v>40</v>
      </c>
      <c r="Q13" s="59" t="s">
        <v>41</v>
      </c>
      <c r="R13" s="59">
        <v>101.5</v>
      </c>
      <c r="S13" s="59">
        <v>101.5</v>
      </c>
      <c r="T13" s="59">
        <v>102.3</v>
      </c>
      <c r="U13" s="60">
        <f t="shared" si="0"/>
        <v>100.78817733990148</v>
      </c>
    </row>
    <row r="14" spans="1:34" ht="75" customHeight="1" thickBot="1">
      <c r="A14" s="56"/>
      <c r="B14" s="61" t="s">
        <v>42</v>
      </c>
      <c r="C14" s="62" t="s">
        <v>42</v>
      </c>
      <c r="D14" s="62"/>
      <c r="E14" s="62"/>
      <c r="F14" s="62"/>
      <c r="G14" s="62"/>
      <c r="H14" s="62"/>
      <c r="I14" s="62" t="s">
        <v>450</v>
      </c>
      <c r="J14" s="62"/>
      <c r="K14" s="62"/>
      <c r="L14" s="62" t="s">
        <v>451</v>
      </c>
      <c r="M14" s="62"/>
      <c r="N14" s="62"/>
      <c r="O14" s="62"/>
      <c r="P14" s="63" t="s">
        <v>40</v>
      </c>
      <c r="Q14" s="63" t="s">
        <v>41</v>
      </c>
      <c r="R14" s="63">
        <v>49.85</v>
      </c>
      <c r="S14" s="63">
        <v>49.85</v>
      </c>
      <c r="T14" s="63">
        <v>49.8</v>
      </c>
      <c r="U14" s="65">
        <f t="shared" si="0"/>
        <v>99.899699097291872</v>
      </c>
    </row>
    <row r="15" spans="1:34" ht="75" customHeight="1" thickTop="1">
      <c r="A15" s="56"/>
      <c r="B15" s="57" t="s">
        <v>51</v>
      </c>
      <c r="C15" s="58" t="s">
        <v>452</v>
      </c>
      <c r="D15" s="58"/>
      <c r="E15" s="58"/>
      <c r="F15" s="58"/>
      <c r="G15" s="58"/>
      <c r="H15" s="58"/>
      <c r="I15" s="58" t="s">
        <v>453</v>
      </c>
      <c r="J15" s="58"/>
      <c r="K15" s="58"/>
      <c r="L15" s="58" t="s">
        <v>454</v>
      </c>
      <c r="M15" s="58"/>
      <c r="N15" s="58"/>
      <c r="O15" s="58"/>
      <c r="P15" s="59" t="s">
        <v>297</v>
      </c>
      <c r="Q15" s="59" t="s">
        <v>41</v>
      </c>
      <c r="R15" s="59">
        <v>37.33</v>
      </c>
      <c r="S15" s="59">
        <v>37.33</v>
      </c>
      <c r="T15" s="59">
        <v>43.46</v>
      </c>
      <c r="U15" s="60">
        <f t="shared" si="0"/>
        <v>116.42110902759175</v>
      </c>
    </row>
    <row r="16" spans="1:34" ht="75" customHeight="1">
      <c r="A16" s="56"/>
      <c r="B16" s="61" t="s">
        <v>42</v>
      </c>
      <c r="C16" s="62" t="s">
        <v>455</v>
      </c>
      <c r="D16" s="62"/>
      <c r="E16" s="62"/>
      <c r="F16" s="62"/>
      <c r="G16" s="62"/>
      <c r="H16" s="62"/>
      <c r="I16" s="62" t="s">
        <v>456</v>
      </c>
      <c r="J16" s="62"/>
      <c r="K16" s="62"/>
      <c r="L16" s="62" t="s">
        <v>457</v>
      </c>
      <c r="M16" s="62"/>
      <c r="N16" s="62"/>
      <c r="O16" s="62"/>
      <c r="P16" s="63" t="s">
        <v>40</v>
      </c>
      <c r="Q16" s="63" t="s">
        <v>41</v>
      </c>
      <c r="R16" s="63">
        <v>116.01</v>
      </c>
      <c r="S16" s="63">
        <v>116.01</v>
      </c>
      <c r="T16" s="63">
        <v>115.58</v>
      </c>
      <c r="U16" s="65">
        <f t="shared" si="0"/>
        <v>99.629342298077745</v>
      </c>
    </row>
    <row r="17" spans="1:21" ht="75" customHeight="1">
      <c r="A17" s="56"/>
      <c r="B17" s="61" t="s">
        <v>42</v>
      </c>
      <c r="C17" s="62" t="s">
        <v>458</v>
      </c>
      <c r="D17" s="62"/>
      <c r="E17" s="62"/>
      <c r="F17" s="62"/>
      <c r="G17" s="62"/>
      <c r="H17" s="62"/>
      <c r="I17" s="62" t="s">
        <v>459</v>
      </c>
      <c r="J17" s="62"/>
      <c r="K17" s="62"/>
      <c r="L17" s="62" t="s">
        <v>460</v>
      </c>
      <c r="M17" s="62"/>
      <c r="N17" s="62"/>
      <c r="O17" s="62"/>
      <c r="P17" s="63" t="s">
        <v>40</v>
      </c>
      <c r="Q17" s="63" t="s">
        <v>461</v>
      </c>
      <c r="R17" s="63">
        <v>85.02</v>
      </c>
      <c r="S17" s="63">
        <v>85.02</v>
      </c>
      <c r="T17" s="63">
        <v>82</v>
      </c>
      <c r="U17" s="65">
        <f t="shared" si="0"/>
        <v>96.447894613032233</v>
      </c>
    </row>
    <row r="18" spans="1:21" ht="75" customHeight="1">
      <c r="A18" s="56"/>
      <c r="B18" s="61" t="s">
        <v>42</v>
      </c>
      <c r="C18" s="62" t="s">
        <v>42</v>
      </c>
      <c r="D18" s="62"/>
      <c r="E18" s="62"/>
      <c r="F18" s="62"/>
      <c r="G18" s="62"/>
      <c r="H18" s="62"/>
      <c r="I18" s="62" t="s">
        <v>462</v>
      </c>
      <c r="J18" s="62"/>
      <c r="K18" s="62"/>
      <c r="L18" s="62" t="s">
        <v>463</v>
      </c>
      <c r="M18" s="62"/>
      <c r="N18" s="62"/>
      <c r="O18" s="62"/>
      <c r="P18" s="63" t="s">
        <v>40</v>
      </c>
      <c r="Q18" s="63" t="s">
        <v>60</v>
      </c>
      <c r="R18" s="63">
        <v>84.49</v>
      </c>
      <c r="S18" s="63">
        <v>84.49</v>
      </c>
      <c r="T18" s="63">
        <v>97.05</v>
      </c>
      <c r="U18" s="65">
        <f t="shared" si="0"/>
        <v>114.86566457568944</v>
      </c>
    </row>
    <row r="19" spans="1:21" ht="75" customHeight="1">
      <c r="A19" s="56"/>
      <c r="B19" s="61" t="s">
        <v>42</v>
      </c>
      <c r="C19" s="62" t="s">
        <v>464</v>
      </c>
      <c r="D19" s="62"/>
      <c r="E19" s="62"/>
      <c r="F19" s="62"/>
      <c r="G19" s="62"/>
      <c r="H19" s="62"/>
      <c r="I19" s="62" t="s">
        <v>465</v>
      </c>
      <c r="J19" s="62"/>
      <c r="K19" s="62"/>
      <c r="L19" s="62" t="s">
        <v>466</v>
      </c>
      <c r="M19" s="62"/>
      <c r="N19" s="62"/>
      <c r="O19" s="62"/>
      <c r="P19" s="63" t="s">
        <v>40</v>
      </c>
      <c r="Q19" s="63" t="s">
        <v>93</v>
      </c>
      <c r="R19" s="63">
        <v>9.09</v>
      </c>
      <c r="S19" s="63">
        <v>9.09</v>
      </c>
      <c r="T19" s="63">
        <v>11.3</v>
      </c>
      <c r="U19" s="65">
        <f t="shared" si="0"/>
        <v>124.31243124312432</v>
      </c>
    </row>
    <row r="20" spans="1:21" ht="75" customHeight="1">
      <c r="A20" s="56"/>
      <c r="B20" s="61" t="s">
        <v>42</v>
      </c>
      <c r="C20" s="62" t="s">
        <v>467</v>
      </c>
      <c r="D20" s="62"/>
      <c r="E20" s="62"/>
      <c r="F20" s="62"/>
      <c r="G20" s="62"/>
      <c r="H20" s="62"/>
      <c r="I20" s="62" t="s">
        <v>468</v>
      </c>
      <c r="J20" s="62"/>
      <c r="K20" s="62"/>
      <c r="L20" s="62" t="s">
        <v>469</v>
      </c>
      <c r="M20" s="62"/>
      <c r="N20" s="62"/>
      <c r="O20" s="62"/>
      <c r="P20" s="63" t="s">
        <v>40</v>
      </c>
      <c r="Q20" s="63" t="s">
        <v>93</v>
      </c>
      <c r="R20" s="63">
        <v>100</v>
      </c>
      <c r="S20" s="63">
        <v>100</v>
      </c>
      <c r="T20" s="63">
        <v>100</v>
      </c>
      <c r="U20" s="65">
        <f t="shared" si="0"/>
        <v>100</v>
      </c>
    </row>
    <row r="21" spans="1:21" ht="75" customHeight="1">
      <c r="A21" s="56"/>
      <c r="B21" s="61" t="s">
        <v>42</v>
      </c>
      <c r="C21" s="62" t="s">
        <v>470</v>
      </c>
      <c r="D21" s="62"/>
      <c r="E21" s="62"/>
      <c r="F21" s="62"/>
      <c r="G21" s="62"/>
      <c r="H21" s="62"/>
      <c r="I21" s="62" t="s">
        <v>471</v>
      </c>
      <c r="J21" s="62"/>
      <c r="K21" s="62"/>
      <c r="L21" s="62" t="s">
        <v>472</v>
      </c>
      <c r="M21" s="62"/>
      <c r="N21" s="62"/>
      <c r="O21" s="62"/>
      <c r="P21" s="63" t="s">
        <v>40</v>
      </c>
      <c r="Q21" s="63" t="s">
        <v>41</v>
      </c>
      <c r="R21" s="63">
        <v>88.7</v>
      </c>
      <c r="S21" s="63">
        <v>88.7</v>
      </c>
      <c r="T21" s="63">
        <v>82.55</v>
      </c>
      <c r="U21" s="65">
        <f t="shared" si="0"/>
        <v>93.066516347237865</v>
      </c>
    </row>
    <row r="22" spans="1:21" ht="75" customHeight="1">
      <c r="A22" s="56"/>
      <c r="B22" s="61" t="s">
        <v>42</v>
      </c>
      <c r="C22" s="62" t="s">
        <v>473</v>
      </c>
      <c r="D22" s="62"/>
      <c r="E22" s="62"/>
      <c r="F22" s="62"/>
      <c r="G22" s="62"/>
      <c r="H22" s="62"/>
      <c r="I22" s="62" t="s">
        <v>474</v>
      </c>
      <c r="J22" s="62"/>
      <c r="K22" s="62"/>
      <c r="L22" s="62" t="s">
        <v>475</v>
      </c>
      <c r="M22" s="62"/>
      <c r="N22" s="62"/>
      <c r="O22" s="62"/>
      <c r="P22" s="63" t="s">
        <v>40</v>
      </c>
      <c r="Q22" s="63" t="s">
        <v>41</v>
      </c>
      <c r="R22" s="63">
        <v>115.93</v>
      </c>
      <c r="S22" s="63">
        <v>115.93</v>
      </c>
      <c r="T22" s="63">
        <v>116.8</v>
      </c>
      <c r="U22" s="65">
        <f t="shared" si="0"/>
        <v>100.75045285948417</v>
      </c>
    </row>
    <row r="23" spans="1:21" ht="75" customHeight="1">
      <c r="A23" s="56"/>
      <c r="B23" s="61" t="s">
        <v>42</v>
      </c>
      <c r="C23" s="62" t="s">
        <v>476</v>
      </c>
      <c r="D23" s="62"/>
      <c r="E23" s="62"/>
      <c r="F23" s="62"/>
      <c r="G23" s="62"/>
      <c r="H23" s="62"/>
      <c r="I23" s="62" t="s">
        <v>477</v>
      </c>
      <c r="J23" s="62"/>
      <c r="K23" s="62"/>
      <c r="L23" s="62" t="s">
        <v>478</v>
      </c>
      <c r="M23" s="62"/>
      <c r="N23" s="62"/>
      <c r="O23" s="62"/>
      <c r="P23" s="63" t="s">
        <v>40</v>
      </c>
      <c r="Q23" s="63" t="s">
        <v>116</v>
      </c>
      <c r="R23" s="63">
        <v>57.02</v>
      </c>
      <c r="S23" s="63">
        <v>57.02</v>
      </c>
      <c r="T23" s="63">
        <v>58.54</v>
      </c>
      <c r="U23" s="65">
        <f t="shared" si="0"/>
        <v>102.66573132234302</v>
      </c>
    </row>
    <row r="24" spans="1:21" ht="75" customHeight="1" thickBot="1">
      <c r="A24" s="56"/>
      <c r="B24" s="61" t="s">
        <v>42</v>
      </c>
      <c r="C24" s="62" t="s">
        <v>479</v>
      </c>
      <c r="D24" s="62"/>
      <c r="E24" s="62"/>
      <c r="F24" s="62"/>
      <c r="G24" s="62"/>
      <c r="H24" s="62"/>
      <c r="I24" s="62" t="s">
        <v>480</v>
      </c>
      <c r="J24" s="62"/>
      <c r="K24" s="62"/>
      <c r="L24" s="62" t="s">
        <v>481</v>
      </c>
      <c r="M24" s="62"/>
      <c r="N24" s="62"/>
      <c r="O24" s="62"/>
      <c r="P24" s="63" t="s">
        <v>40</v>
      </c>
      <c r="Q24" s="63" t="s">
        <v>116</v>
      </c>
      <c r="R24" s="63">
        <v>47.01</v>
      </c>
      <c r="S24" s="63">
        <v>47.01</v>
      </c>
      <c r="T24" s="63">
        <v>46.74</v>
      </c>
      <c r="U24" s="65">
        <f t="shared" si="0"/>
        <v>99.425654116145509</v>
      </c>
    </row>
    <row r="25" spans="1:21" ht="75" customHeight="1" thickTop="1">
      <c r="A25" s="56"/>
      <c r="B25" s="57" t="s">
        <v>56</v>
      </c>
      <c r="C25" s="58" t="s">
        <v>482</v>
      </c>
      <c r="D25" s="58"/>
      <c r="E25" s="58"/>
      <c r="F25" s="58"/>
      <c r="G25" s="58"/>
      <c r="H25" s="58"/>
      <c r="I25" s="58" t="s">
        <v>483</v>
      </c>
      <c r="J25" s="58"/>
      <c r="K25" s="58"/>
      <c r="L25" s="58" t="s">
        <v>484</v>
      </c>
      <c r="M25" s="58"/>
      <c r="N25" s="58"/>
      <c r="O25" s="58"/>
      <c r="P25" s="59" t="s">
        <v>40</v>
      </c>
      <c r="Q25" s="59" t="s">
        <v>116</v>
      </c>
      <c r="R25" s="59">
        <v>90.09</v>
      </c>
      <c r="S25" s="59">
        <v>90.09</v>
      </c>
      <c r="T25" s="59">
        <v>90.09</v>
      </c>
      <c r="U25" s="60">
        <f t="shared" si="0"/>
        <v>100</v>
      </c>
    </row>
    <row r="26" spans="1:21" ht="75" customHeight="1">
      <c r="A26" s="56"/>
      <c r="B26" s="61" t="s">
        <v>42</v>
      </c>
      <c r="C26" s="62" t="s">
        <v>485</v>
      </c>
      <c r="D26" s="62"/>
      <c r="E26" s="62"/>
      <c r="F26" s="62"/>
      <c r="G26" s="62"/>
      <c r="H26" s="62"/>
      <c r="I26" s="62" t="s">
        <v>486</v>
      </c>
      <c r="J26" s="62"/>
      <c r="K26" s="62"/>
      <c r="L26" s="62" t="s">
        <v>487</v>
      </c>
      <c r="M26" s="62"/>
      <c r="N26" s="62"/>
      <c r="O26" s="62"/>
      <c r="P26" s="63" t="s">
        <v>40</v>
      </c>
      <c r="Q26" s="63" t="s">
        <v>116</v>
      </c>
      <c r="R26" s="63">
        <v>100</v>
      </c>
      <c r="S26" s="63">
        <v>100</v>
      </c>
      <c r="T26" s="63">
        <v>100</v>
      </c>
      <c r="U26" s="65">
        <f t="shared" si="0"/>
        <v>100</v>
      </c>
    </row>
    <row r="27" spans="1:21" ht="75" customHeight="1">
      <c r="A27" s="56"/>
      <c r="B27" s="61" t="s">
        <v>42</v>
      </c>
      <c r="C27" s="62" t="s">
        <v>488</v>
      </c>
      <c r="D27" s="62"/>
      <c r="E27" s="62"/>
      <c r="F27" s="62"/>
      <c r="G27" s="62"/>
      <c r="H27" s="62"/>
      <c r="I27" s="62" t="s">
        <v>489</v>
      </c>
      <c r="J27" s="62"/>
      <c r="K27" s="62"/>
      <c r="L27" s="62" t="s">
        <v>490</v>
      </c>
      <c r="M27" s="62"/>
      <c r="N27" s="62"/>
      <c r="O27" s="62"/>
      <c r="P27" s="63" t="s">
        <v>40</v>
      </c>
      <c r="Q27" s="63" t="s">
        <v>60</v>
      </c>
      <c r="R27" s="63">
        <v>29.63</v>
      </c>
      <c r="S27" s="63">
        <v>29.63</v>
      </c>
      <c r="T27" s="63">
        <v>28.93</v>
      </c>
      <c r="U27" s="65">
        <f t="shared" si="0"/>
        <v>97.637529530880869</v>
      </c>
    </row>
    <row r="28" spans="1:21" ht="75" customHeight="1">
      <c r="A28" s="56"/>
      <c r="B28" s="61" t="s">
        <v>42</v>
      </c>
      <c r="C28" s="62" t="s">
        <v>491</v>
      </c>
      <c r="D28" s="62"/>
      <c r="E28" s="62"/>
      <c r="F28" s="62"/>
      <c r="G28" s="62"/>
      <c r="H28" s="62"/>
      <c r="I28" s="62" t="s">
        <v>492</v>
      </c>
      <c r="J28" s="62"/>
      <c r="K28" s="62"/>
      <c r="L28" s="62" t="s">
        <v>493</v>
      </c>
      <c r="M28" s="62"/>
      <c r="N28" s="62"/>
      <c r="O28" s="62"/>
      <c r="P28" s="63" t="s">
        <v>40</v>
      </c>
      <c r="Q28" s="63" t="s">
        <v>60</v>
      </c>
      <c r="R28" s="63">
        <v>40</v>
      </c>
      <c r="S28" s="63">
        <v>40</v>
      </c>
      <c r="T28" s="63">
        <v>68.62</v>
      </c>
      <c r="U28" s="65">
        <f t="shared" si="0"/>
        <v>171.55</v>
      </c>
    </row>
    <row r="29" spans="1:21" ht="75" customHeight="1">
      <c r="A29" s="56"/>
      <c r="B29" s="61" t="s">
        <v>42</v>
      </c>
      <c r="C29" s="62" t="s">
        <v>494</v>
      </c>
      <c r="D29" s="62"/>
      <c r="E29" s="62"/>
      <c r="F29" s="62"/>
      <c r="G29" s="62"/>
      <c r="H29" s="62"/>
      <c r="I29" s="62" t="s">
        <v>495</v>
      </c>
      <c r="J29" s="62"/>
      <c r="K29" s="62"/>
      <c r="L29" s="62" t="s">
        <v>496</v>
      </c>
      <c r="M29" s="62"/>
      <c r="N29" s="62"/>
      <c r="O29" s="62"/>
      <c r="P29" s="63" t="s">
        <v>40</v>
      </c>
      <c r="Q29" s="63" t="s">
        <v>106</v>
      </c>
      <c r="R29" s="63">
        <v>41.87</v>
      </c>
      <c r="S29" s="63">
        <v>41.87</v>
      </c>
      <c r="T29" s="63">
        <v>68.069999999999993</v>
      </c>
      <c r="U29" s="65">
        <f t="shared" si="0"/>
        <v>162.57463577740626</v>
      </c>
    </row>
    <row r="30" spans="1:21" ht="75" customHeight="1">
      <c r="A30" s="56"/>
      <c r="B30" s="61" t="s">
        <v>42</v>
      </c>
      <c r="C30" s="62" t="s">
        <v>497</v>
      </c>
      <c r="D30" s="62"/>
      <c r="E30" s="62"/>
      <c r="F30" s="62"/>
      <c r="G30" s="62"/>
      <c r="H30" s="62"/>
      <c r="I30" s="62" t="s">
        <v>498</v>
      </c>
      <c r="J30" s="62"/>
      <c r="K30" s="62"/>
      <c r="L30" s="62" t="s">
        <v>499</v>
      </c>
      <c r="M30" s="62"/>
      <c r="N30" s="62"/>
      <c r="O30" s="62"/>
      <c r="P30" s="63" t="s">
        <v>40</v>
      </c>
      <c r="Q30" s="63" t="s">
        <v>60</v>
      </c>
      <c r="R30" s="63">
        <v>40</v>
      </c>
      <c r="S30" s="63">
        <v>40</v>
      </c>
      <c r="T30" s="63">
        <v>80</v>
      </c>
      <c r="U30" s="65">
        <f t="shared" si="0"/>
        <v>200</v>
      </c>
    </row>
    <row r="31" spans="1:21" ht="75" customHeight="1">
      <c r="A31" s="56"/>
      <c r="B31" s="61" t="s">
        <v>42</v>
      </c>
      <c r="C31" s="62" t="s">
        <v>500</v>
      </c>
      <c r="D31" s="62"/>
      <c r="E31" s="62"/>
      <c r="F31" s="62"/>
      <c r="G31" s="62"/>
      <c r="H31" s="62"/>
      <c r="I31" s="62" t="s">
        <v>501</v>
      </c>
      <c r="J31" s="62"/>
      <c r="K31" s="62"/>
      <c r="L31" s="62" t="s">
        <v>502</v>
      </c>
      <c r="M31" s="62"/>
      <c r="N31" s="62"/>
      <c r="O31" s="62"/>
      <c r="P31" s="63" t="s">
        <v>40</v>
      </c>
      <c r="Q31" s="63" t="s">
        <v>106</v>
      </c>
      <c r="R31" s="63">
        <v>100</v>
      </c>
      <c r="S31" s="63">
        <v>100</v>
      </c>
      <c r="T31" s="63">
        <v>100</v>
      </c>
      <c r="U31" s="65">
        <f t="shared" si="0"/>
        <v>100</v>
      </c>
    </row>
    <row r="32" spans="1:21" ht="75" customHeight="1">
      <c r="A32" s="56"/>
      <c r="B32" s="61" t="s">
        <v>42</v>
      </c>
      <c r="C32" s="62" t="s">
        <v>503</v>
      </c>
      <c r="D32" s="62"/>
      <c r="E32" s="62"/>
      <c r="F32" s="62"/>
      <c r="G32" s="62"/>
      <c r="H32" s="62"/>
      <c r="I32" s="62" t="s">
        <v>504</v>
      </c>
      <c r="J32" s="62"/>
      <c r="K32" s="62"/>
      <c r="L32" s="62" t="s">
        <v>505</v>
      </c>
      <c r="M32" s="62"/>
      <c r="N32" s="62"/>
      <c r="O32" s="62"/>
      <c r="P32" s="63" t="s">
        <v>40</v>
      </c>
      <c r="Q32" s="63" t="s">
        <v>60</v>
      </c>
      <c r="R32" s="63">
        <v>38.69</v>
      </c>
      <c r="S32" s="63">
        <v>38.69</v>
      </c>
      <c r="T32" s="63">
        <v>83.2</v>
      </c>
      <c r="U32" s="65">
        <f t="shared" si="0"/>
        <v>215.04264667872837</v>
      </c>
    </row>
    <row r="33" spans="1:22" ht="75" customHeight="1">
      <c r="A33" s="56"/>
      <c r="B33" s="61" t="s">
        <v>42</v>
      </c>
      <c r="C33" s="62" t="s">
        <v>506</v>
      </c>
      <c r="D33" s="62"/>
      <c r="E33" s="62"/>
      <c r="F33" s="62"/>
      <c r="G33" s="62"/>
      <c r="H33" s="62"/>
      <c r="I33" s="62" t="s">
        <v>507</v>
      </c>
      <c r="J33" s="62"/>
      <c r="K33" s="62"/>
      <c r="L33" s="62" t="s">
        <v>508</v>
      </c>
      <c r="M33" s="62"/>
      <c r="N33" s="62"/>
      <c r="O33" s="62"/>
      <c r="P33" s="63" t="s">
        <v>40</v>
      </c>
      <c r="Q33" s="63" t="s">
        <v>60</v>
      </c>
      <c r="R33" s="63">
        <v>54.55</v>
      </c>
      <c r="S33" s="63">
        <v>54.55</v>
      </c>
      <c r="T33" s="63">
        <v>73.91</v>
      </c>
      <c r="U33" s="65">
        <f t="shared" si="0"/>
        <v>135.4903758020165</v>
      </c>
    </row>
    <row r="34" spans="1:22" ht="75" customHeight="1">
      <c r="A34" s="56"/>
      <c r="B34" s="61" t="s">
        <v>42</v>
      </c>
      <c r="C34" s="62" t="s">
        <v>509</v>
      </c>
      <c r="D34" s="62"/>
      <c r="E34" s="62"/>
      <c r="F34" s="62"/>
      <c r="G34" s="62"/>
      <c r="H34" s="62"/>
      <c r="I34" s="62" t="s">
        <v>510</v>
      </c>
      <c r="J34" s="62"/>
      <c r="K34" s="62"/>
      <c r="L34" s="62" t="s">
        <v>511</v>
      </c>
      <c r="M34" s="62"/>
      <c r="N34" s="62"/>
      <c r="O34" s="62"/>
      <c r="P34" s="63" t="s">
        <v>40</v>
      </c>
      <c r="Q34" s="63" t="s">
        <v>116</v>
      </c>
      <c r="R34" s="63">
        <v>100</v>
      </c>
      <c r="S34" s="63">
        <v>100</v>
      </c>
      <c r="T34" s="63">
        <v>100</v>
      </c>
      <c r="U34" s="65">
        <f t="shared" si="0"/>
        <v>100</v>
      </c>
    </row>
    <row r="35" spans="1:22" ht="75" customHeight="1" thickBot="1">
      <c r="A35" s="56"/>
      <c r="B35" s="61" t="s">
        <v>42</v>
      </c>
      <c r="C35" s="62" t="s">
        <v>512</v>
      </c>
      <c r="D35" s="62"/>
      <c r="E35" s="62"/>
      <c r="F35" s="62"/>
      <c r="G35" s="62"/>
      <c r="H35" s="62"/>
      <c r="I35" s="62" t="s">
        <v>513</v>
      </c>
      <c r="J35" s="62"/>
      <c r="K35" s="62"/>
      <c r="L35" s="62" t="s">
        <v>514</v>
      </c>
      <c r="M35" s="62"/>
      <c r="N35" s="62"/>
      <c r="O35" s="62"/>
      <c r="P35" s="63" t="s">
        <v>40</v>
      </c>
      <c r="Q35" s="63" t="s">
        <v>60</v>
      </c>
      <c r="R35" s="63">
        <v>100</v>
      </c>
      <c r="S35" s="63">
        <v>100</v>
      </c>
      <c r="T35" s="63">
        <v>100</v>
      </c>
      <c r="U35" s="65">
        <f t="shared" si="0"/>
        <v>100</v>
      </c>
    </row>
    <row r="36" spans="1:22" ht="22.5" customHeight="1" thickTop="1" thickBot="1">
      <c r="B36" s="9" t="s">
        <v>61</v>
      </c>
      <c r="C36" s="10"/>
      <c r="D36" s="10"/>
      <c r="E36" s="10"/>
      <c r="F36" s="10"/>
      <c r="G36" s="10"/>
      <c r="H36" s="11"/>
      <c r="I36" s="11"/>
      <c r="J36" s="11"/>
      <c r="K36" s="11"/>
      <c r="L36" s="11"/>
      <c r="M36" s="11"/>
      <c r="N36" s="11"/>
      <c r="O36" s="11"/>
      <c r="P36" s="11"/>
      <c r="Q36" s="11"/>
      <c r="R36" s="11"/>
      <c r="S36" s="11"/>
      <c r="T36" s="11"/>
      <c r="U36" s="12"/>
      <c r="V36" s="66"/>
    </row>
    <row r="37" spans="1:22" ht="26.25" customHeight="1" thickTop="1">
      <c r="B37" s="67"/>
      <c r="C37" s="68"/>
      <c r="D37" s="68"/>
      <c r="E37" s="68"/>
      <c r="F37" s="68"/>
      <c r="G37" s="68"/>
      <c r="H37" s="69"/>
      <c r="I37" s="69"/>
      <c r="J37" s="69"/>
      <c r="K37" s="69"/>
      <c r="L37" s="69"/>
      <c r="M37" s="69"/>
      <c r="N37" s="69"/>
      <c r="O37" s="69"/>
      <c r="P37" s="70"/>
      <c r="Q37" s="71"/>
      <c r="R37" s="72" t="s">
        <v>62</v>
      </c>
      <c r="S37" s="40" t="s">
        <v>63</v>
      </c>
      <c r="T37" s="72" t="s">
        <v>64</v>
      </c>
      <c r="U37" s="40" t="s">
        <v>65</v>
      </c>
    </row>
    <row r="38" spans="1:22" ht="26.25" customHeight="1" thickBot="1">
      <c r="B38" s="73"/>
      <c r="C38" s="74"/>
      <c r="D38" s="74"/>
      <c r="E38" s="74"/>
      <c r="F38" s="74"/>
      <c r="G38" s="74"/>
      <c r="H38" s="75"/>
      <c r="I38" s="75"/>
      <c r="J38" s="75"/>
      <c r="K38" s="75"/>
      <c r="L38" s="75"/>
      <c r="M38" s="75"/>
      <c r="N38" s="75"/>
      <c r="O38" s="75"/>
      <c r="P38" s="76"/>
      <c r="Q38" s="77"/>
      <c r="R38" s="78" t="s">
        <v>66</v>
      </c>
      <c r="S38" s="77" t="s">
        <v>66</v>
      </c>
      <c r="T38" s="77" t="s">
        <v>66</v>
      </c>
      <c r="U38" s="77" t="s">
        <v>67</v>
      </c>
    </row>
    <row r="39" spans="1:22" ht="13.5" customHeight="1" thickBot="1">
      <c r="B39" s="79" t="s">
        <v>68</v>
      </c>
      <c r="C39" s="80"/>
      <c r="D39" s="80"/>
      <c r="E39" s="81"/>
      <c r="F39" s="81"/>
      <c r="G39" s="81"/>
      <c r="H39" s="82"/>
      <c r="I39" s="82"/>
      <c r="J39" s="82"/>
      <c r="K39" s="82"/>
      <c r="L39" s="82"/>
      <c r="M39" s="82"/>
      <c r="N39" s="82"/>
      <c r="O39" s="82"/>
      <c r="P39" s="83"/>
      <c r="Q39" s="83"/>
      <c r="R39" s="84">
        <f>16580.082891</f>
        <v>16580.082890999998</v>
      </c>
      <c r="S39" s="84">
        <f>16055.59755</f>
        <v>16055.59755</v>
      </c>
      <c r="T39" s="84">
        <f>16143.73849911</f>
        <v>16143.738499110001</v>
      </c>
      <c r="U39" s="85">
        <f>+IF(ISERR(T39/S39*100),"N/A",T39/S39*100)</f>
        <v>100.54897333366455</v>
      </c>
    </row>
    <row r="40" spans="1:22" ht="13.5" customHeight="1" thickBot="1">
      <c r="B40" s="86" t="s">
        <v>69</v>
      </c>
      <c r="C40" s="87"/>
      <c r="D40" s="87"/>
      <c r="E40" s="88"/>
      <c r="F40" s="88"/>
      <c r="G40" s="88"/>
      <c r="H40" s="89"/>
      <c r="I40" s="89"/>
      <c r="J40" s="89"/>
      <c r="K40" s="89"/>
      <c r="L40" s="89"/>
      <c r="M40" s="89"/>
      <c r="N40" s="89"/>
      <c r="O40" s="89"/>
      <c r="P40" s="90"/>
      <c r="Q40" s="90"/>
      <c r="R40" s="84">
        <f>16505.74181733</f>
        <v>16505.741817329999</v>
      </c>
      <c r="S40" s="84">
        <f>16467.38904186</f>
        <v>16467.389041859999</v>
      </c>
      <c r="T40" s="84">
        <f>16143.73849911</f>
        <v>16143.738499110001</v>
      </c>
      <c r="U40" s="85">
        <f>+IF(ISERR(T40/S40*100),"N/A",T40/S40*100)</f>
        <v>98.03459709412779</v>
      </c>
    </row>
    <row r="41" spans="1:22" ht="14.85" customHeight="1" thickTop="1" thickBot="1">
      <c r="B41" s="9" t="s">
        <v>70</v>
      </c>
      <c r="C41" s="10"/>
      <c r="D41" s="10"/>
      <c r="E41" s="10"/>
      <c r="F41" s="10"/>
      <c r="G41" s="10"/>
      <c r="H41" s="11"/>
      <c r="I41" s="11"/>
      <c r="J41" s="11"/>
      <c r="K41" s="11"/>
      <c r="L41" s="11"/>
      <c r="M41" s="11"/>
      <c r="N41" s="11"/>
      <c r="O41" s="11"/>
      <c r="P41" s="11"/>
      <c r="Q41" s="11"/>
      <c r="R41" s="11"/>
      <c r="S41" s="11"/>
      <c r="T41" s="11"/>
      <c r="U41" s="12"/>
    </row>
    <row r="42" spans="1:22" ht="44.25" customHeight="1" thickTop="1">
      <c r="B42" s="91" t="s">
        <v>71</v>
      </c>
      <c r="C42" s="93"/>
      <c r="D42" s="93"/>
      <c r="E42" s="93"/>
      <c r="F42" s="93"/>
      <c r="G42" s="93"/>
      <c r="H42" s="93"/>
      <c r="I42" s="93"/>
      <c r="J42" s="93"/>
      <c r="K42" s="93"/>
      <c r="L42" s="93"/>
      <c r="M42" s="93"/>
      <c r="N42" s="93"/>
      <c r="O42" s="93"/>
      <c r="P42" s="93"/>
      <c r="Q42" s="93"/>
      <c r="R42" s="93"/>
      <c r="S42" s="93"/>
      <c r="T42" s="93"/>
      <c r="U42" s="92"/>
    </row>
    <row r="43" spans="1:22" ht="32.450000000000003" customHeight="1">
      <c r="B43" s="94" t="s">
        <v>515</v>
      </c>
      <c r="C43" s="96"/>
      <c r="D43" s="96"/>
      <c r="E43" s="96"/>
      <c r="F43" s="96"/>
      <c r="G43" s="96"/>
      <c r="H43" s="96"/>
      <c r="I43" s="96"/>
      <c r="J43" s="96"/>
      <c r="K43" s="96"/>
      <c r="L43" s="96"/>
      <c r="M43" s="96"/>
      <c r="N43" s="96"/>
      <c r="O43" s="96"/>
      <c r="P43" s="96"/>
      <c r="Q43" s="96"/>
      <c r="R43" s="96"/>
      <c r="S43" s="96"/>
      <c r="T43" s="96"/>
      <c r="U43" s="95"/>
    </row>
    <row r="44" spans="1:22" ht="34.5" customHeight="1">
      <c r="B44" s="94" t="s">
        <v>73</v>
      </c>
      <c r="C44" s="96"/>
      <c r="D44" s="96"/>
      <c r="E44" s="96"/>
      <c r="F44" s="96"/>
      <c r="G44" s="96"/>
      <c r="H44" s="96"/>
      <c r="I44" s="96"/>
      <c r="J44" s="96"/>
      <c r="K44" s="96"/>
      <c r="L44" s="96"/>
      <c r="M44" s="96"/>
      <c r="N44" s="96"/>
      <c r="O44" s="96"/>
      <c r="P44" s="96"/>
      <c r="Q44" s="96"/>
      <c r="R44" s="96"/>
      <c r="S44" s="96"/>
      <c r="T44" s="96"/>
      <c r="U44" s="95"/>
    </row>
    <row r="45" spans="1:22" ht="59.25" customHeight="1">
      <c r="B45" s="94" t="s">
        <v>516</v>
      </c>
      <c r="C45" s="96"/>
      <c r="D45" s="96"/>
      <c r="E45" s="96"/>
      <c r="F45" s="96"/>
      <c r="G45" s="96"/>
      <c r="H45" s="96"/>
      <c r="I45" s="96"/>
      <c r="J45" s="96"/>
      <c r="K45" s="96"/>
      <c r="L45" s="96"/>
      <c r="M45" s="96"/>
      <c r="N45" s="96"/>
      <c r="O45" s="96"/>
      <c r="P45" s="96"/>
      <c r="Q45" s="96"/>
      <c r="R45" s="96"/>
      <c r="S45" s="96"/>
      <c r="T45" s="96"/>
      <c r="U45" s="95"/>
    </row>
    <row r="46" spans="1:22" ht="52.7" customHeight="1">
      <c r="B46" s="94" t="s">
        <v>517</v>
      </c>
      <c r="C46" s="96"/>
      <c r="D46" s="96"/>
      <c r="E46" s="96"/>
      <c r="F46" s="96"/>
      <c r="G46" s="96"/>
      <c r="H46" s="96"/>
      <c r="I46" s="96"/>
      <c r="J46" s="96"/>
      <c r="K46" s="96"/>
      <c r="L46" s="96"/>
      <c r="M46" s="96"/>
      <c r="N46" s="96"/>
      <c r="O46" s="96"/>
      <c r="P46" s="96"/>
      <c r="Q46" s="96"/>
      <c r="R46" s="96"/>
      <c r="S46" s="96"/>
      <c r="T46" s="96"/>
      <c r="U46" s="95"/>
    </row>
    <row r="47" spans="1:22" ht="49.7" customHeight="1">
      <c r="B47" s="94" t="s">
        <v>518</v>
      </c>
      <c r="C47" s="96"/>
      <c r="D47" s="96"/>
      <c r="E47" s="96"/>
      <c r="F47" s="96"/>
      <c r="G47" s="96"/>
      <c r="H47" s="96"/>
      <c r="I47" s="96"/>
      <c r="J47" s="96"/>
      <c r="K47" s="96"/>
      <c r="L47" s="96"/>
      <c r="M47" s="96"/>
      <c r="N47" s="96"/>
      <c r="O47" s="96"/>
      <c r="P47" s="96"/>
      <c r="Q47" s="96"/>
      <c r="R47" s="96"/>
      <c r="S47" s="96"/>
      <c r="T47" s="96"/>
      <c r="U47" s="95"/>
    </row>
    <row r="48" spans="1:22" ht="24" customHeight="1">
      <c r="B48" s="94" t="s">
        <v>519</v>
      </c>
      <c r="C48" s="96"/>
      <c r="D48" s="96"/>
      <c r="E48" s="96"/>
      <c r="F48" s="96"/>
      <c r="G48" s="96"/>
      <c r="H48" s="96"/>
      <c r="I48" s="96"/>
      <c r="J48" s="96"/>
      <c r="K48" s="96"/>
      <c r="L48" s="96"/>
      <c r="M48" s="96"/>
      <c r="N48" s="96"/>
      <c r="O48" s="96"/>
      <c r="P48" s="96"/>
      <c r="Q48" s="96"/>
      <c r="R48" s="96"/>
      <c r="S48" s="96"/>
      <c r="T48" s="96"/>
      <c r="U48" s="95"/>
    </row>
    <row r="49" spans="2:21" ht="159" customHeight="1">
      <c r="B49" s="94" t="s">
        <v>520</v>
      </c>
      <c r="C49" s="96"/>
      <c r="D49" s="96"/>
      <c r="E49" s="96"/>
      <c r="F49" s="96"/>
      <c r="G49" s="96"/>
      <c r="H49" s="96"/>
      <c r="I49" s="96"/>
      <c r="J49" s="96"/>
      <c r="K49" s="96"/>
      <c r="L49" s="96"/>
      <c r="M49" s="96"/>
      <c r="N49" s="96"/>
      <c r="O49" s="96"/>
      <c r="P49" s="96"/>
      <c r="Q49" s="96"/>
      <c r="R49" s="96"/>
      <c r="S49" s="96"/>
      <c r="T49" s="96"/>
      <c r="U49" s="95"/>
    </row>
    <row r="50" spans="2:21" ht="116.45" customHeight="1">
      <c r="B50" s="94" t="s">
        <v>521</v>
      </c>
      <c r="C50" s="96"/>
      <c r="D50" s="96"/>
      <c r="E50" s="96"/>
      <c r="F50" s="96"/>
      <c r="G50" s="96"/>
      <c r="H50" s="96"/>
      <c r="I50" s="96"/>
      <c r="J50" s="96"/>
      <c r="K50" s="96"/>
      <c r="L50" s="96"/>
      <c r="M50" s="96"/>
      <c r="N50" s="96"/>
      <c r="O50" s="96"/>
      <c r="P50" s="96"/>
      <c r="Q50" s="96"/>
      <c r="R50" s="96"/>
      <c r="S50" s="96"/>
      <c r="T50" s="96"/>
      <c r="U50" s="95"/>
    </row>
    <row r="51" spans="2:21" ht="63.2" customHeight="1">
      <c r="B51" s="94" t="s">
        <v>522</v>
      </c>
      <c r="C51" s="96"/>
      <c r="D51" s="96"/>
      <c r="E51" s="96"/>
      <c r="F51" s="96"/>
      <c r="G51" s="96"/>
      <c r="H51" s="96"/>
      <c r="I51" s="96"/>
      <c r="J51" s="96"/>
      <c r="K51" s="96"/>
      <c r="L51" s="96"/>
      <c r="M51" s="96"/>
      <c r="N51" s="96"/>
      <c r="O51" s="96"/>
      <c r="P51" s="96"/>
      <c r="Q51" s="96"/>
      <c r="R51" s="96"/>
      <c r="S51" s="96"/>
      <c r="T51" s="96"/>
      <c r="U51" s="95"/>
    </row>
    <row r="52" spans="2:21" ht="30.2" customHeight="1">
      <c r="B52" s="94" t="s">
        <v>523</v>
      </c>
      <c r="C52" s="96"/>
      <c r="D52" s="96"/>
      <c r="E52" s="96"/>
      <c r="F52" s="96"/>
      <c r="G52" s="96"/>
      <c r="H52" s="96"/>
      <c r="I52" s="96"/>
      <c r="J52" s="96"/>
      <c r="K52" s="96"/>
      <c r="L52" s="96"/>
      <c r="M52" s="96"/>
      <c r="N52" s="96"/>
      <c r="O52" s="96"/>
      <c r="P52" s="96"/>
      <c r="Q52" s="96"/>
      <c r="R52" s="96"/>
      <c r="S52" s="96"/>
      <c r="T52" s="96"/>
      <c r="U52" s="95"/>
    </row>
    <row r="53" spans="2:21" ht="75.95" customHeight="1">
      <c r="B53" s="94" t="s">
        <v>524</v>
      </c>
      <c r="C53" s="96"/>
      <c r="D53" s="96"/>
      <c r="E53" s="96"/>
      <c r="F53" s="96"/>
      <c r="G53" s="96"/>
      <c r="H53" s="96"/>
      <c r="I53" s="96"/>
      <c r="J53" s="96"/>
      <c r="K53" s="96"/>
      <c r="L53" s="96"/>
      <c r="M53" s="96"/>
      <c r="N53" s="96"/>
      <c r="O53" s="96"/>
      <c r="P53" s="96"/>
      <c r="Q53" s="96"/>
      <c r="R53" s="96"/>
      <c r="S53" s="96"/>
      <c r="T53" s="96"/>
      <c r="U53" s="95"/>
    </row>
    <row r="54" spans="2:21" ht="24" customHeight="1">
      <c r="B54" s="94" t="s">
        <v>525</v>
      </c>
      <c r="C54" s="96"/>
      <c r="D54" s="96"/>
      <c r="E54" s="96"/>
      <c r="F54" s="96"/>
      <c r="G54" s="96"/>
      <c r="H54" s="96"/>
      <c r="I54" s="96"/>
      <c r="J54" s="96"/>
      <c r="K54" s="96"/>
      <c r="L54" s="96"/>
      <c r="M54" s="96"/>
      <c r="N54" s="96"/>
      <c r="O54" s="96"/>
      <c r="P54" s="96"/>
      <c r="Q54" s="96"/>
      <c r="R54" s="96"/>
      <c r="S54" s="96"/>
      <c r="T54" s="96"/>
      <c r="U54" s="95"/>
    </row>
    <row r="55" spans="2:21" ht="79.5" customHeight="1">
      <c r="B55" s="94" t="s">
        <v>526</v>
      </c>
      <c r="C55" s="96"/>
      <c r="D55" s="96"/>
      <c r="E55" s="96"/>
      <c r="F55" s="96"/>
      <c r="G55" s="96"/>
      <c r="H55" s="96"/>
      <c r="I55" s="96"/>
      <c r="J55" s="96"/>
      <c r="K55" s="96"/>
      <c r="L55" s="96"/>
      <c r="M55" s="96"/>
      <c r="N55" s="96"/>
      <c r="O55" s="96"/>
      <c r="P55" s="96"/>
      <c r="Q55" s="96"/>
      <c r="R55" s="96"/>
      <c r="S55" s="96"/>
      <c r="T55" s="96"/>
      <c r="U55" s="95"/>
    </row>
    <row r="56" spans="2:21" ht="51.6" customHeight="1">
      <c r="B56" s="94" t="s">
        <v>527</v>
      </c>
      <c r="C56" s="96"/>
      <c r="D56" s="96"/>
      <c r="E56" s="96"/>
      <c r="F56" s="96"/>
      <c r="G56" s="96"/>
      <c r="H56" s="96"/>
      <c r="I56" s="96"/>
      <c r="J56" s="96"/>
      <c r="K56" s="96"/>
      <c r="L56" s="96"/>
      <c r="M56" s="96"/>
      <c r="N56" s="96"/>
      <c r="O56" s="96"/>
      <c r="P56" s="96"/>
      <c r="Q56" s="96"/>
      <c r="R56" s="96"/>
      <c r="S56" s="96"/>
      <c r="T56" s="96"/>
      <c r="U56" s="95"/>
    </row>
    <row r="57" spans="2:21" ht="26.25" customHeight="1">
      <c r="B57" s="94" t="s">
        <v>528</v>
      </c>
      <c r="C57" s="96"/>
      <c r="D57" s="96"/>
      <c r="E57" s="96"/>
      <c r="F57" s="96"/>
      <c r="G57" s="96"/>
      <c r="H57" s="96"/>
      <c r="I57" s="96"/>
      <c r="J57" s="96"/>
      <c r="K57" s="96"/>
      <c r="L57" s="96"/>
      <c r="M57" s="96"/>
      <c r="N57" s="96"/>
      <c r="O57" s="96"/>
      <c r="P57" s="96"/>
      <c r="Q57" s="96"/>
      <c r="R57" s="96"/>
      <c r="S57" s="96"/>
      <c r="T57" s="96"/>
      <c r="U57" s="95"/>
    </row>
    <row r="58" spans="2:21" ht="27" customHeight="1">
      <c r="B58" s="94" t="s">
        <v>529</v>
      </c>
      <c r="C58" s="96"/>
      <c r="D58" s="96"/>
      <c r="E58" s="96"/>
      <c r="F58" s="96"/>
      <c r="G58" s="96"/>
      <c r="H58" s="96"/>
      <c r="I58" s="96"/>
      <c r="J58" s="96"/>
      <c r="K58" s="96"/>
      <c r="L58" s="96"/>
      <c r="M58" s="96"/>
      <c r="N58" s="96"/>
      <c r="O58" s="96"/>
      <c r="P58" s="96"/>
      <c r="Q58" s="96"/>
      <c r="R58" s="96"/>
      <c r="S58" s="96"/>
      <c r="T58" s="96"/>
      <c r="U58" s="95"/>
    </row>
    <row r="59" spans="2:21" ht="41.45" customHeight="1">
      <c r="B59" s="94" t="s">
        <v>530</v>
      </c>
      <c r="C59" s="96"/>
      <c r="D59" s="96"/>
      <c r="E59" s="96"/>
      <c r="F59" s="96"/>
      <c r="G59" s="96"/>
      <c r="H59" s="96"/>
      <c r="I59" s="96"/>
      <c r="J59" s="96"/>
      <c r="K59" s="96"/>
      <c r="L59" s="96"/>
      <c r="M59" s="96"/>
      <c r="N59" s="96"/>
      <c r="O59" s="96"/>
      <c r="P59" s="96"/>
      <c r="Q59" s="96"/>
      <c r="R59" s="96"/>
      <c r="S59" s="96"/>
      <c r="T59" s="96"/>
      <c r="U59" s="95"/>
    </row>
    <row r="60" spans="2:21" ht="78" customHeight="1">
      <c r="B60" s="94" t="s">
        <v>531</v>
      </c>
      <c r="C60" s="96"/>
      <c r="D60" s="96"/>
      <c r="E60" s="96"/>
      <c r="F60" s="96"/>
      <c r="G60" s="96"/>
      <c r="H60" s="96"/>
      <c r="I60" s="96"/>
      <c r="J60" s="96"/>
      <c r="K60" s="96"/>
      <c r="L60" s="96"/>
      <c r="M60" s="96"/>
      <c r="N60" s="96"/>
      <c r="O60" s="96"/>
      <c r="P60" s="96"/>
      <c r="Q60" s="96"/>
      <c r="R60" s="96"/>
      <c r="S60" s="96"/>
      <c r="T60" s="96"/>
      <c r="U60" s="95"/>
    </row>
    <row r="61" spans="2:21" ht="34.5" customHeight="1">
      <c r="B61" s="94" t="s">
        <v>532</v>
      </c>
      <c r="C61" s="96"/>
      <c r="D61" s="96"/>
      <c r="E61" s="96"/>
      <c r="F61" s="96"/>
      <c r="G61" s="96"/>
      <c r="H61" s="96"/>
      <c r="I61" s="96"/>
      <c r="J61" s="96"/>
      <c r="K61" s="96"/>
      <c r="L61" s="96"/>
      <c r="M61" s="96"/>
      <c r="N61" s="96"/>
      <c r="O61" s="96"/>
      <c r="P61" s="96"/>
      <c r="Q61" s="96"/>
      <c r="R61" s="96"/>
      <c r="S61" s="96"/>
      <c r="T61" s="96"/>
      <c r="U61" s="95"/>
    </row>
    <row r="62" spans="2:21" ht="38.450000000000003" customHeight="1">
      <c r="B62" s="94" t="s">
        <v>533</v>
      </c>
      <c r="C62" s="96"/>
      <c r="D62" s="96"/>
      <c r="E62" s="96"/>
      <c r="F62" s="96"/>
      <c r="G62" s="96"/>
      <c r="H62" s="96"/>
      <c r="I62" s="96"/>
      <c r="J62" s="96"/>
      <c r="K62" s="96"/>
      <c r="L62" s="96"/>
      <c r="M62" s="96"/>
      <c r="N62" s="96"/>
      <c r="O62" s="96"/>
      <c r="P62" s="96"/>
      <c r="Q62" s="96"/>
      <c r="R62" s="96"/>
      <c r="S62" s="96"/>
      <c r="T62" s="96"/>
      <c r="U62" s="95"/>
    </row>
    <row r="63" spans="2:21" ht="44.45" customHeight="1">
      <c r="B63" s="94" t="s">
        <v>534</v>
      </c>
      <c r="C63" s="96"/>
      <c r="D63" s="96"/>
      <c r="E63" s="96"/>
      <c r="F63" s="96"/>
      <c r="G63" s="96"/>
      <c r="H63" s="96"/>
      <c r="I63" s="96"/>
      <c r="J63" s="96"/>
      <c r="K63" s="96"/>
      <c r="L63" s="96"/>
      <c r="M63" s="96"/>
      <c r="N63" s="96"/>
      <c r="O63" s="96"/>
      <c r="P63" s="96"/>
      <c r="Q63" s="96"/>
      <c r="R63" s="96"/>
      <c r="S63" s="96"/>
      <c r="T63" s="96"/>
      <c r="U63" s="95"/>
    </row>
    <row r="64" spans="2:21" ht="42.75" customHeight="1">
      <c r="B64" s="94" t="s">
        <v>535</v>
      </c>
      <c r="C64" s="96"/>
      <c r="D64" s="96"/>
      <c r="E64" s="96"/>
      <c r="F64" s="96"/>
      <c r="G64" s="96"/>
      <c r="H64" s="96"/>
      <c r="I64" s="96"/>
      <c r="J64" s="96"/>
      <c r="K64" s="96"/>
      <c r="L64" s="96"/>
      <c r="M64" s="96"/>
      <c r="N64" s="96"/>
      <c r="O64" s="96"/>
      <c r="P64" s="96"/>
      <c r="Q64" s="96"/>
      <c r="R64" s="96"/>
      <c r="S64" s="96"/>
      <c r="T64" s="96"/>
      <c r="U64" s="95"/>
    </row>
    <row r="65" spans="2:21" ht="44.1" customHeight="1">
      <c r="B65" s="94" t="s">
        <v>536</v>
      </c>
      <c r="C65" s="96"/>
      <c r="D65" s="96"/>
      <c r="E65" s="96"/>
      <c r="F65" s="96"/>
      <c r="G65" s="96"/>
      <c r="H65" s="96"/>
      <c r="I65" s="96"/>
      <c r="J65" s="96"/>
      <c r="K65" s="96"/>
      <c r="L65" s="96"/>
      <c r="M65" s="96"/>
      <c r="N65" s="96"/>
      <c r="O65" s="96"/>
      <c r="P65" s="96"/>
      <c r="Q65" s="96"/>
      <c r="R65" s="96"/>
      <c r="S65" s="96"/>
      <c r="T65" s="96"/>
      <c r="U65" s="95"/>
    </row>
    <row r="66" spans="2:21" ht="53.25" customHeight="1">
      <c r="B66" s="94" t="s">
        <v>537</v>
      </c>
      <c r="C66" s="96"/>
      <c r="D66" s="96"/>
      <c r="E66" s="96"/>
      <c r="F66" s="96"/>
      <c r="G66" s="96"/>
      <c r="H66" s="96"/>
      <c r="I66" s="96"/>
      <c r="J66" s="96"/>
      <c r="K66" s="96"/>
      <c r="L66" s="96"/>
      <c r="M66" s="96"/>
      <c r="N66" s="96"/>
      <c r="O66" s="96"/>
      <c r="P66" s="96"/>
      <c r="Q66" s="96"/>
      <c r="R66" s="96"/>
      <c r="S66" s="96"/>
      <c r="T66" s="96"/>
      <c r="U66" s="95"/>
    </row>
    <row r="67" spans="2:21" ht="123.6" customHeight="1" thickBot="1">
      <c r="B67" s="97" t="s">
        <v>538</v>
      </c>
      <c r="C67" s="99"/>
      <c r="D67" s="99"/>
      <c r="E67" s="99"/>
      <c r="F67" s="99"/>
      <c r="G67" s="99"/>
      <c r="H67" s="99"/>
      <c r="I67" s="99"/>
      <c r="J67" s="99"/>
      <c r="K67" s="99"/>
      <c r="L67" s="99"/>
      <c r="M67" s="99"/>
      <c r="N67" s="99"/>
      <c r="O67" s="99"/>
      <c r="P67" s="99"/>
      <c r="Q67" s="99"/>
      <c r="R67" s="99"/>
      <c r="S67" s="99"/>
      <c r="T67" s="99"/>
      <c r="U67" s="98"/>
    </row>
  </sheetData>
  <mergeCells count="124">
    <mergeCell ref="B64:U64"/>
    <mergeCell ref="B65:U65"/>
    <mergeCell ref="B66:U66"/>
    <mergeCell ref="B67:U67"/>
    <mergeCell ref="B58:U58"/>
    <mergeCell ref="B59:U59"/>
    <mergeCell ref="B60:U60"/>
    <mergeCell ref="B61:U61"/>
    <mergeCell ref="B62:U62"/>
    <mergeCell ref="B63:U63"/>
    <mergeCell ref="B52:U52"/>
    <mergeCell ref="B53:U53"/>
    <mergeCell ref="B54:U54"/>
    <mergeCell ref="B55:U55"/>
    <mergeCell ref="B56:U56"/>
    <mergeCell ref="B57:U57"/>
    <mergeCell ref="B46:U46"/>
    <mergeCell ref="B47:U47"/>
    <mergeCell ref="B48:U48"/>
    <mergeCell ref="B49:U49"/>
    <mergeCell ref="B50:U50"/>
    <mergeCell ref="B51:U51"/>
    <mergeCell ref="B39:D39"/>
    <mergeCell ref="B40:D40"/>
    <mergeCell ref="B42:U42"/>
    <mergeCell ref="B43:U43"/>
    <mergeCell ref="B44:U44"/>
    <mergeCell ref="B45:U45"/>
    <mergeCell ref="C34:H34"/>
    <mergeCell ref="I34:K34"/>
    <mergeCell ref="L34:O34"/>
    <mergeCell ref="C35:H35"/>
    <mergeCell ref="I35:K35"/>
    <mergeCell ref="L35:O35"/>
    <mergeCell ref="C32:H32"/>
    <mergeCell ref="I32:K32"/>
    <mergeCell ref="L32:O32"/>
    <mergeCell ref="C33:H33"/>
    <mergeCell ref="I33:K33"/>
    <mergeCell ref="L33:O33"/>
    <mergeCell ref="C30:H30"/>
    <mergeCell ref="I30:K30"/>
    <mergeCell ref="L30:O30"/>
    <mergeCell ref="C31:H31"/>
    <mergeCell ref="I31:K31"/>
    <mergeCell ref="L31:O31"/>
    <mergeCell ref="C28:H28"/>
    <mergeCell ref="I28:K28"/>
    <mergeCell ref="L28:O28"/>
    <mergeCell ref="C29:H29"/>
    <mergeCell ref="I29:K29"/>
    <mergeCell ref="L29:O29"/>
    <mergeCell ref="C26:H26"/>
    <mergeCell ref="I26:K26"/>
    <mergeCell ref="L26:O26"/>
    <mergeCell ref="C27:H27"/>
    <mergeCell ref="I27:K27"/>
    <mergeCell ref="L27:O27"/>
    <mergeCell ref="C24:H24"/>
    <mergeCell ref="I24:K24"/>
    <mergeCell ref="L24:O24"/>
    <mergeCell ref="C25:H25"/>
    <mergeCell ref="I25:K25"/>
    <mergeCell ref="L25:O25"/>
    <mergeCell ref="C22:H22"/>
    <mergeCell ref="I22:K22"/>
    <mergeCell ref="L22:O22"/>
    <mergeCell ref="C23:H23"/>
    <mergeCell ref="I23:K23"/>
    <mergeCell ref="L23:O23"/>
    <mergeCell ref="C20:H20"/>
    <mergeCell ref="I20:K20"/>
    <mergeCell ref="L20:O20"/>
    <mergeCell ref="C21:H21"/>
    <mergeCell ref="I21:K21"/>
    <mergeCell ref="L21:O21"/>
    <mergeCell ref="C18:H18"/>
    <mergeCell ref="I18:K18"/>
    <mergeCell ref="L18:O18"/>
    <mergeCell ref="C19:H19"/>
    <mergeCell ref="I19:K19"/>
    <mergeCell ref="L19:O19"/>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63" fitToHeight="10" orientation="landscape" r:id="rId1"/>
  <headerFooter>
    <oddFooter>&amp;R&amp;P de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43"/>
  <sheetViews>
    <sheetView view="pageBreakPreview" zoomScale="80" zoomScaleNormal="80" zoomScaleSheetLayoutView="80" workbookViewId="0">
      <selection activeCell="I11" sqref="I11:K11"/>
    </sheetView>
  </sheetViews>
  <sheetFormatPr baseColWidth="10" defaultColWidth="11.42578125" defaultRowHeight="12.75"/>
  <cols>
    <col min="1" max="1" width="4" style="1" customWidth="1"/>
    <col min="2" max="2" width="15.71093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 style="1" customWidth="1"/>
    <col min="11" max="11" width="10.85546875" style="1" customWidth="1"/>
    <col min="12" max="12" width="8.85546875" style="1" customWidth="1"/>
    <col min="13" max="13" width="7" style="1" customWidth="1"/>
    <col min="14" max="14" width="9.42578125" style="1" customWidth="1"/>
    <col min="15" max="15" width="12.7109375" style="1" customWidth="1"/>
    <col min="16" max="16" width="13.28515625" style="1" customWidth="1"/>
    <col min="17" max="17" width="13.85546875" style="1" customWidth="1"/>
    <col min="18" max="18" width="10.28515625" style="1" customWidth="1"/>
    <col min="19" max="19" width="14.85546875" style="1" customWidth="1"/>
    <col min="20" max="20" width="12.28515625" style="1" customWidth="1"/>
    <col min="21" max="21" width="11.85546875" style="1" customWidth="1"/>
    <col min="22" max="22" width="13.140625" style="1" customWidth="1"/>
    <col min="23" max="23" width="12.28515625" style="1" customWidth="1"/>
    <col min="24" max="24" width="9.7109375" style="1" customWidth="1"/>
    <col min="25" max="25" width="10" style="1" customWidth="1"/>
    <col min="26" max="26" width="11" style="1" customWidth="1"/>
    <col min="27" max="29" width="11.42578125" style="1"/>
    <col min="30" max="30" width="17.5703125" style="1" customWidth="1"/>
    <col min="31" max="16384" width="11.42578125" style="1"/>
  </cols>
  <sheetData>
    <row r="1" spans="1:34" s="2" customFormat="1" ht="48" customHeight="1">
      <c r="A1" s="3"/>
      <c r="B1" s="4" t="s">
        <v>0</v>
      </c>
      <c r="C1" s="4"/>
      <c r="D1" s="4"/>
      <c r="E1" s="4"/>
      <c r="F1" s="4"/>
      <c r="G1" s="4"/>
      <c r="H1" s="4"/>
      <c r="I1" s="4"/>
      <c r="J1" s="4"/>
      <c r="K1" s="4"/>
      <c r="L1" s="4"/>
      <c r="M1" s="3" t="s">
        <v>1</v>
      </c>
      <c r="N1" s="3"/>
      <c r="O1" s="3"/>
      <c r="P1" s="5"/>
      <c r="Q1" s="5"/>
      <c r="R1" s="5"/>
      <c r="Y1" s="6"/>
      <c r="Z1" s="6"/>
      <c r="AA1" s="7"/>
      <c r="AH1" s="8"/>
    </row>
    <row r="2" spans="1:34" ht="13.5" customHeight="1" thickBot="1"/>
    <row r="3" spans="1:34" ht="22.5" customHeight="1" thickTop="1" thickBot="1">
      <c r="B3" s="9" t="s">
        <v>2</v>
      </c>
      <c r="C3" s="10"/>
      <c r="D3" s="10"/>
      <c r="E3" s="10"/>
      <c r="F3" s="10"/>
      <c r="G3" s="10"/>
      <c r="H3" s="11"/>
      <c r="I3" s="11"/>
      <c r="J3" s="11"/>
      <c r="K3" s="11"/>
      <c r="L3" s="11"/>
      <c r="M3" s="11"/>
      <c r="N3" s="11"/>
      <c r="O3" s="11"/>
      <c r="P3" s="11"/>
      <c r="Q3" s="11"/>
      <c r="R3" s="11"/>
      <c r="S3" s="11"/>
      <c r="T3" s="11"/>
      <c r="U3" s="12"/>
    </row>
    <row r="4" spans="1:34" ht="51.75" customHeight="1" thickTop="1">
      <c r="B4" s="13" t="s">
        <v>3</v>
      </c>
      <c r="C4" s="14" t="s">
        <v>539</v>
      </c>
      <c r="D4" s="15" t="s">
        <v>540</v>
      </c>
      <c r="E4" s="15"/>
      <c r="F4" s="15"/>
      <c r="G4" s="15"/>
      <c r="H4" s="15"/>
      <c r="I4" s="16"/>
      <c r="J4" s="17" t="s">
        <v>6</v>
      </c>
      <c r="K4" s="18" t="s">
        <v>7</v>
      </c>
      <c r="L4" s="19" t="s">
        <v>8</v>
      </c>
      <c r="M4" s="19"/>
      <c r="N4" s="19"/>
      <c r="O4" s="19"/>
      <c r="P4" s="17" t="s">
        <v>9</v>
      </c>
      <c r="Q4" s="19" t="s">
        <v>541</v>
      </c>
      <c r="R4" s="19"/>
      <c r="S4" s="17" t="s">
        <v>11</v>
      </c>
      <c r="T4" s="19" t="s">
        <v>12</v>
      </c>
      <c r="U4" s="20"/>
    </row>
    <row r="5" spans="1:34" ht="15.75" customHeight="1">
      <c r="B5" s="21" t="s">
        <v>13</v>
      </c>
      <c r="C5" s="22"/>
      <c r="D5" s="22"/>
      <c r="E5" s="22"/>
      <c r="F5" s="22"/>
      <c r="G5" s="22"/>
      <c r="H5" s="22"/>
      <c r="I5" s="22"/>
      <c r="J5" s="22"/>
      <c r="K5" s="22"/>
      <c r="L5" s="22"/>
      <c r="M5" s="22"/>
      <c r="N5" s="22"/>
      <c r="O5" s="22"/>
      <c r="P5" s="22"/>
      <c r="Q5" s="22"/>
      <c r="R5" s="22"/>
      <c r="S5" s="22"/>
      <c r="T5" s="22"/>
      <c r="U5" s="23"/>
    </row>
    <row r="6" spans="1:34" ht="37.5" customHeight="1" thickBot="1">
      <c r="B6" s="24" t="s">
        <v>14</v>
      </c>
      <c r="C6" s="25" t="s">
        <v>15</v>
      </c>
      <c r="D6" s="25"/>
      <c r="E6" s="25"/>
      <c r="F6" s="25"/>
      <c r="G6" s="25"/>
      <c r="H6" s="26"/>
      <c r="I6" s="26"/>
      <c r="J6" s="26" t="s">
        <v>16</v>
      </c>
      <c r="K6" s="25" t="s">
        <v>17</v>
      </c>
      <c r="L6" s="25"/>
      <c r="M6" s="25"/>
      <c r="N6" s="27"/>
      <c r="O6" s="28" t="s">
        <v>18</v>
      </c>
      <c r="P6" s="25" t="s">
        <v>19</v>
      </c>
      <c r="Q6" s="25"/>
      <c r="R6" s="29"/>
      <c r="S6" s="28" t="s">
        <v>20</v>
      </c>
      <c r="T6" s="25" t="s">
        <v>292</v>
      </c>
      <c r="U6" s="30"/>
    </row>
    <row r="7" spans="1:34" ht="22.5" customHeight="1" thickTop="1" thickBot="1">
      <c r="B7" s="9" t="s">
        <v>22</v>
      </c>
      <c r="C7" s="10"/>
      <c r="D7" s="10"/>
      <c r="E7" s="10"/>
      <c r="F7" s="10"/>
      <c r="G7" s="10"/>
      <c r="H7" s="11"/>
      <c r="I7" s="11"/>
      <c r="J7" s="11"/>
      <c r="K7" s="11"/>
      <c r="L7" s="11"/>
      <c r="M7" s="11"/>
      <c r="N7" s="11"/>
      <c r="O7" s="11"/>
      <c r="P7" s="11"/>
      <c r="Q7" s="11"/>
      <c r="R7" s="11"/>
      <c r="S7" s="11"/>
      <c r="T7" s="11"/>
      <c r="U7" s="12"/>
    </row>
    <row r="8" spans="1:34" ht="16.5" customHeight="1" thickTop="1">
      <c r="B8" s="32" t="s">
        <v>23</v>
      </c>
      <c r="C8" s="35" t="s">
        <v>24</v>
      </c>
      <c r="D8" s="35"/>
      <c r="E8" s="35"/>
      <c r="F8" s="35"/>
      <c r="G8" s="35"/>
      <c r="H8" s="36"/>
      <c r="I8" s="41" t="s">
        <v>25</v>
      </c>
      <c r="J8" s="43"/>
      <c r="K8" s="43"/>
      <c r="L8" s="43"/>
      <c r="M8" s="43"/>
      <c r="N8" s="43"/>
      <c r="O8" s="43"/>
      <c r="P8" s="43"/>
      <c r="Q8" s="43"/>
      <c r="R8" s="43"/>
      <c r="S8" s="42"/>
      <c r="T8" s="45" t="s">
        <v>26</v>
      </c>
      <c r="U8" s="44"/>
    </row>
    <row r="9" spans="1:34" ht="19.5" customHeight="1">
      <c r="B9" s="34"/>
      <c r="C9" s="31"/>
      <c r="D9" s="31"/>
      <c r="E9" s="31"/>
      <c r="F9" s="31"/>
      <c r="G9" s="31"/>
      <c r="H9" s="39"/>
      <c r="I9" s="46" t="s">
        <v>27</v>
      </c>
      <c r="J9" s="47"/>
      <c r="K9" s="47"/>
      <c r="L9" s="47" t="s">
        <v>28</v>
      </c>
      <c r="M9" s="47"/>
      <c r="N9" s="47"/>
      <c r="O9" s="47"/>
      <c r="P9" s="47" t="s">
        <v>29</v>
      </c>
      <c r="Q9" s="47" t="s">
        <v>30</v>
      </c>
      <c r="R9" s="51" t="s">
        <v>31</v>
      </c>
      <c r="S9" s="50"/>
      <c r="T9" s="47" t="s">
        <v>32</v>
      </c>
      <c r="U9" s="52" t="s">
        <v>33</v>
      </c>
    </row>
    <row r="10" spans="1:34" ht="26.25" customHeight="1" thickBot="1">
      <c r="B10" s="33"/>
      <c r="C10" s="37"/>
      <c r="D10" s="37"/>
      <c r="E10" s="37"/>
      <c r="F10" s="37"/>
      <c r="G10" s="37"/>
      <c r="H10" s="38"/>
      <c r="I10" s="48"/>
      <c r="J10" s="49"/>
      <c r="K10" s="49"/>
      <c r="L10" s="49"/>
      <c r="M10" s="49"/>
      <c r="N10" s="49"/>
      <c r="O10" s="49"/>
      <c r="P10" s="49"/>
      <c r="Q10" s="49"/>
      <c r="R10" s="54" t="s">
        <v>34</v>
      </c>
      <c r="S10" s="55" t="s">
        <v>35</v>
      </c>
      <c r="T10" s="49"/>
      <c r="U10" s="53"/>
    </row>
    <row r="11" spans="1:34" ht="75" customHeight="1" thickTop="1" thickBot="1">
      <c r="A11" s="56"/>
      <c r="B11" s="57" t="s">
        <v>36</v>
      </c>
      <c r="C11" s="58" t="s">
        <v>542</v>
      </c>
      <c r="D11" s="58"/>
      <c r="E11" s="58"/>
      <c r="F11" s="58"/>
      <c r="G11" s="58"/>
      <c r="H11" s="58"/>
      <c r="I11" s="58" t="s">
        <v>1294</v>
      </c>
      <c r="J11" s="58"/>
      <c r="K11" s="58"/>
      <c r="L11" s="58" t="s">
        <v>43</v>
      </c>
      <c r="M11" s="58"/>
      <c r="N11" s="58"/>
      <c r="O11" s="58"/>
      <c r="P11" s="59" t="s">
        <v>44</v>
      </c>
      <c r="Q11" s="59" t="s">
        <v>41</v>
      </c>
      <c r="R11" s="100">
        <v>62944</v>
      </c>
      <c r="S11" s="100" t="s">
        <v>45</v>
      </c>
      <c r="T11" s="100">
        <v>115291.34</v>
      </c>
      <c r="U11" s="60" t="str">
        <f t="shared" ref="U11:U23" si="0">IF(ISERR(T11/S11*100),"N/A",T11/S11*100)</f>
        <v>N/A</v>
      </c>
    </row>
    <row r="12" spans="1:34" ht="75" customHeight="1" thickTop="1" thickBot="1">
      <c r="A12" s="56"/>
      <c r="B12" s="57" t="s">
        <v>46</v>
      </c>
      <c r="C12" s="58" t="s">
        <v>543</v>
      </c>
      <c r="D12" s="58"/>
      <c r="E12" s="58"/>
      <c r="F12" s="58"/>
      <c r="G12" s="58"/>
      <c r="H12" s="58"/>
      <c r="I12" s="58" t="s">
        <v>544</v>
      </c>
      <c r="J12" s="58"/>
      <c r="K12" s="58"/>
      <c r="L12" s="58" t="s">
        <v>545</v>
      </c>
      <c r="M12" s="58"/>
      <c r="N12" s="58"/>
      <c r="O12" s="58"/>
      <c r="P12" s="59" t="s">
        <v>40</v>
      </c>
      <c r="Q12" s="59" t="s">
        <v>41</v>
      </c>
      <c r="R12" s="59">
        <v>95.48</v>
      </c>
      <c r="S12" s="59">
        <v>95.48</v>
      </c>
      <c r="T12" s="59">
        <v>86.9</v>
      </c>
      <c r="U12" s="60">
        <f t="shared" si="0"/>
        <v>91.013824884792626</v>
      </c>
    </row>
    <row r="13" spans="1:34" ht="75" customHeight="1" thickTop="1">
      <c r="A13" s="56"/>
      <c r="B13" s="57" t="s">
        <v>51</v>
      </c>
      <c r="C13" s="58" t="s">
        <v>546</v>
      </c>
      <c r="D13" s="58"/>
      <c r="E13" s="58"/>
      <c r="F13" s="58"/>
      <c r="G13" s="58"/>
      <c r="H13" s="58"/>
      <c r="I13" s="58" t="s">
        <v>547</v>
      </c>
      <c r="J13" s="58"/>
      <c r="K13" s="58"/>
      <c r="L13" s="58" t="s">
        <v>548</v>
      </c>
      <c r="M13" s="58"/>
      <c r="N13" s="58"/>
      <c r="O13" s="58"/>
      <c r="P13" s="59" t="s">
        <v>40</v>
      </c>
      <c r="Q13" s="59" t="s">
        <v>93</v>
      </c>
      <c r="R13" s="59">
        <v>58.61</v>
      </c>
      <c r="S13" s="59">
        <v>58.61</v>
      </c>
      <c r="T13" s="59">
        <v>57.64</v>
      </c>
      <c r="U13" s="60">
        <f t="shared" si="0"/>
        <v>98.344992322129329</v>
      </c>
    </row>
    <row r="14" spans="1:34" ht="75" customHeight="1">
      <c r="A14" s="56"/>
      <c r="B14" s="61" t="s">
        <v>42</v>
      </c>
      <c r="C14" s="62" t="s">
        <v>549</v>
      </c>
      <c r="D14" s="62"/>
      <c r="E14" s="62"/>
      <c r="F14" s="62"/>
      <c r="G14" s="62"/>
      <c r="H14" s="62"/>
      <c r="I14" s="62" t="s">
        <v>550</v>
      </c>
      <c r="J14" s="62"/>
      <c r="K14" s="62"/>
      <c r="L14" s="62" t="s">
        <v>551</v>
      </c>
      <c r="M14" s="62"/>
      <c r="N14" s="62"/>
      <c r="O14" s="62"/>
      <c r="P14" s="63" t="s">
        <v>40</v>
      </c>
      <c r="Q14" s="63" t="s">
        <v>93</v>
      </c>
      <c r="R14" s="63">
        <v>38.94</v>
      </c>
      <c r="S14" s="63">
        <v>38.94</v>
      </c>
      <c r="T14" s="63">
        <v>39.049999999999997</v>
      </c>
      <c r="U14" s="65">
        <f t="shared" si="0"/>
        <v>100.2824858757062</v>
      </c>
    </row>
    <row r="15" spans="1:34" ht="75" customHeight="1">
      <c r="A15" s="56"/>
      <c r="B15" s="61" t="s">
        <v>42</v>
      </c>
      <c r="C15" s="62" t="s">
        <v>552</v>
      </c>
      <c r="D15" s="62"/>
      <c r="E15" s="62"/>
      <c r="F15" s="62"/>
      <c r="G15" s="62"/>
      <c r="H15" s="62"/>
      <c r="I15" s="62" t="s">
        <v>553</v>
      </c>
      <c r="J15" s="62"/>
      <c r="K15" s="62"/>
      <c r="L15" s="62" t="s">
        <v>554</v>
      </c>
      <c r="M15" s="62"/>
      <c r="N15" s="62"/>
      <c r="O15" s="62"/>
      <c r="P15" s="63" t="s">
        <v>40</v>
      </c>
      <c r="Q15" s="63" t="s">
        <v>41</v>
      </c>
      <c r="R15" s="63">
        <v>78.95</v>
      </c>
      <c r="S15" s="63">
        <v>78.95</v>
      </c>
      <c r="T15" s="63">
        <v>41.67</v>
      </c>
      <c r="U15" s="65">
        <f t="shared" si="0"/>
        <v>52.780240658644715</v>
      </c>
    </row>
    <row r="16" spans="1:34" ht="75" customHeight="1">
      <c r="A16" s="56"/>
      <c r="B16" s="61" t="s">
        <v>42</v>
      </c>
      <c r="C16" s="62" t="s">
        <v>555</v>
      </c>
      <c r="D16" s="62"/>
      <c r="E16" s="62"/>
      <c r="F16" s="62"/>
      <c r="G16" s="62"/>
      <c r="H16" s="62"/>
      <c r="I16" s="62" t="s">
        <v>556</v>
      </c>
      <c r="J16" s="62"/>
      <c r="K16" s="62"/>
      <c r="L16" s="62" t="s">
        <v>557</v>
      </c>
      <c r="M16" s="62"/>
      <c r="N16" s="62"/>
      <c r="O16" s="62"/>
      <c r="P16" s="63" t="s">
        <v>40</v>
      </c>
      <c r="Q16" s="63" t="s">
        <v>93</v>
      </c>
      <c r="R16" s="63">
        <v>100</v>
      </c>
      <c r="S16" s="63">
        <v>100</v>
      </c>
      <c r="T16" s="63">
        <v>100</v>
      </c>
      <c r="U16" s="65">
        <f t="shared" si="0"/>
        <v>100</v>
      </c>
    </row>
    <row r="17" spans="1:22" ht="75" customHeight="1">
      <c r="A17" s="56"/>
      <c r="B17" s="61" t="s">
        <v>42</v>
      </c>
      <c r="C17" s="62" t="s">
        <v>42</v>
      </c>
      <c r="D17" s="62"/>
      <c r="E17" s="62"/>
      <c r="F17" s="62"/>
      <c r="G17" s="62"/>
      <c r="H17" s="62"/>
      <c r="I17" s="62" t="s">
        <v>558</v>
      </c>
      <c r="J17" s="62"/>
      <c r="K17" s="62"/>
      <c r="L17" s="62" t="s">
        <v>559</v>
      </c>
      <c r="M17" s="62"/>
      <c r="N17" s="62"/>
      <c r="O17" s="62"/>
      <c r="P17" s="63" t="s">
        <v>40</v>
      </c>
      <c r="Q17" s="63" t="s">
        <v>93</v>
      </c>
      <c r="R17" s="63">
        <v>87</v>
      </c>
      <c r="S17" s="63">
        <v>87</v>
      </c>
      <c r="T17" s="63">
        <v>85.63</v>
      </c>
      <c r="U17" s="65">
        <f t="shared" si="0"/>
        <v>98.425287356321832</v>
      </c>
    </row>
    <row r="18" spans="1:22" ht="75" customHeight="1" thickBot="1">
      <c r="A18" s="56"/>
      <c r="B18" s="61" t="s">
        <v>42</v>
      </c>
      <c r="C18" s="62" t="s">
        <v>560</v>
      </c>
      <c r="D18" s="62"/>
      <c r="E18" s="62"/>
      <c r="F18" s="62"/>
      <c r="G18" s="62"/>
      <c r="H18" s="62"/>
      <c r="I18" s="62" t="s">
        <v>561</v>
      </c>
      <c r="J18" s="62"/>
      <c r="K18" s="62"/>
      <c r="L18" s="62" t="s">
        <v>562</v>
      </c>
      <c r="M18" s="62"/>
      <c r="N18" s="62"/>
      <c r="O18" s="62"/>
      <c r="P18" s="63" t="s">
        <v>40</v>
      </c>
      <c r="Q18" s="63" t="s">
        <v>93</v>
      </c>
      <c r="R18" s="63">
        <v>40.1</v>
      </c>
      <c r="S18" s="63">
        <v>40.1</v>
      </c>
      <c r="T18" s="63">
        <v>43.71</v>
      </c>
      <c r="U18" s="65">
        <f t="shared" si="0"/>
        <v>109.00249376558604</v>
      </c>
    </row>
    <row r="19" spans="1:22" ht="75" customHeight="1" thickTop="1">
      <c r="A19" s="56"/>
      <c r="B19" s="57" t="s">
        <v>56</v>
      </c>
      <c r="C19" s="58" t="s">
        <v>563</v>
      </c>
      <c r="D19" s="58"/>
      <c r="E19" s="58"/>
      <c r="F19" s="58"/>
      <c r="G19" s="58"/>
      <c r="H19" s="58"/>
      <c r="I19" s="58" t="s">
        <v>564</v>
      </c>
      <c r="J19" s="58"/>
      <c r="K19" s="58"/>
      <c r="L19" s="58" t="s">
        <v>565</v>
      </c>
      <c r="M19" s="58"/>
      <c r="N19" s="58"/>
      <c r="O19" s="58"/>
      <c r="P19" s="59" t="s">
        <v>40</v>
      </c>
      <c r="Q19" s="59" t="s">
        <v>116</v>
      </c>
      <c r="R19" s="59">
        <v>26.81</v>
      </c>
      <c r="S19" s="59">
        <v>26.81</v>
      </c>
      <c r="T19" s="59">
        <v>15.37</v>
      </c>
      <c r="U19" s="60">
        <f t="shared" si="0"/>
        <v>57.329354718388657</v>
      </c>
    </row>
    <row r="20" spans="1:22" ht="75" customHeight="1">
      <c r="A20" s="56"/>
      <c r="B20" s="61" t="s">
        <v>42</v>
      </c>
      <c r="C20" s="62" t="s">
        <v>566</v>
      </c>
      <c r="D20" s="62"/>
      <c r="E20" s="62"/>
      <c r="F20" s="62"/>
      <c r="G20" s="62"/>
      <c r="H20" s="62"/>
      <c r="I20" s="62" t="s">
        <v>567</v>
      </c>
      <c r="J20" s="62"/>
      <c r="K20" s="62"/>
      <c r="L20" s="62" t="s">
        <v>568</v>
      </c>
      <c r="M20" s="62"/>
      <c r="N20" s="62"/>
      <c r="O20" s="62"/>
      <c r="P20" s="63" t="s">
        <v>40</v>
      </c>
      <c r="Q20" s="63" t="s">
        <v>116</v>
      </c>
      <c r="R20" s="63">
        <v>89.36</v>
      </c>
      <c r="S20" s="63">
        <v>89.36</v>
      </c>
      <c r="T20" s="63">
        <v>89.4</v>
      </c>
      <c r="U20" s="65">
        <f t="shared" si="0"/>
        <v>100.04476275738585</v>
      </c>
    </row>
    <row r="21" spans="1:22" ht="75" customHeight="1">
      <c r="A21" s="56"/>
      <c r="B21" s="61" t="s">
        <v>42</v>
      </c>
      <c r="C21" s="62" t="s">
        <v>569</v>
      </c>
      <c r="D21" s="62"/>
      <c r="E21" s="62"/>
      <c r="F21" s="62"/>
      <c r="G21" s="62"/>
      <c r="H21" s="62"/>
      <c r="I21" s="62" t="s">
        <v>570</v>
      </c>
      <c r="J21" s="62"/>
      <c r="K21" s="62"/>
      <c r="L21" s="62" t="s">
        <v>571</v>
      </c>
      <c r="M21" s="62"/>
      <c r="N21" s="62"/>
      <c r="O21" s="62"/>
      <c r="P21" s="63" t="s">
        <v>40</v>
      </c>
      <c r="Q21" s="63" t="s">
        <v>106</v>
      </c>
      <c r="R21" s="63">
        <v>73.08</v>
      </c>
      <c r="S21" s="63">
        <v>73.08</v>
      </c>
      <c r="T21" s="63">
        <v>12</v>
      </c>
      <c r="U21" s="65">
        <f t="shared" si="0"/>
        <v>16.420361247947454</v>
      </c>
    </row>
    <row r="22" spans="1:22" ht="75" customHeight="1">
      <c r="A22" s="56"/>
      <c r="B22" s="61" t="s">
        <v>42</v>
      </c>
      <c r="C22" s="62" t="s">
        <v>572</v>
      </c>
      <c r="D22" s="62"/>
      <c r="E22" s="62"/>
      <c r="F22" s="62"/>
      <c r="G22" s="62"/>
      <c r="H22" s="62"/>
      <c r="I22" s="62" t="s">
        <v>573</v>
      </c>
      <c r="J22" s="62"/>
      <c r="K22" s="62"/>
      <c r="L22" s="62" t="s">
        <v>574</v>
      </c>
      <c r="M22" s="62"/>
      <c r="N22" s="62"/>
      <c r="O22" s="62"/>
      <c r="P22" s="63" t="s">
        <v>40</v>
      </c>
      <c r="Q22" s="63" t="s">
        <v>116</v>
      </c>
      <c r="R22" s="63">
        <v>63.45</v>
      </c>
      <c r="S22" s="63">
        <v>63.45</v>
      </c>
      <c r="T22" s="63">
        <v>56.83</v>
      </c>
      <c r="U22" s="65">
        <f t="shared" si="0"/>
        <v>89.566587864460203</v>
      </c>
    </row>
    <row r="23" spans="1:22" ht="75" customHeight="1" thickBot="1">
      <c r="A23" s="56"/>
      <c r="B23" s="61" t="s">
        <v>42</v>
      </c>
      <c r="C23" s="62" t="s">
        <v>575</v>
      </c>
      <c r="D23" s="62"/>
      <c r="E23" s="62"/>
      <c r="F23" s="62"/>
      <c r="G23" s="62"/>
      <c r="H23" s="62"/>
      <c r="I23" s="62" t="s">
        <v>576</v>
      </c>
      <c r="J23" s="62"/>
      <c r="K23" s="62"/>
      <c r="L23" s="62" t="s">
        <v>577</v>
      </c>
      <c r="M23" s="62"/>
      <c r="N23" s="62"/>
      <c r="O23" s="62"/>
      <c r="P23" s="63" t="s">
        <v>40</v>
      </c>
      <c r="Q23" s="63" t="s">
        <v>116</v>
      </c>
      <c r="R23" s="63">
        <v>70.09</v>
      </c>
      <c r="S23" s="63">
        <v>70.09</v>
      </c>
      <c r="T23" s="63">
        <v>65.23</v>
      </c>
      <c r="U23" s="65">
        <f t="shared" si="0"/>
        <v>93.066057925524319</v>
      </c>
    </row>
    <row r="24" spans="1:22" ht="22.5" customHeight="1" thickTop="1" thickBot="1">
      <c r="B24" s="9" t="s">
        <v>61</v>
      </c>
      <c r="C24" s="10"/>
      <c r="D24" s="10"/>
      <c r="E24" s="10"/>
      <c r="F24" s="10"/>
      <c r="G24" s="10"/>
      <c r="H24" s="11"/>
      <c r="I24" s="11"/>
      <c r="J24" s="11"/>
      <c r="K24" s="11"/>
      <c r="L24" s="11"/>
      <c r="M24" s="11"/>
      <c r="N24" s="11"/>
      <c r="O24" s="11"/>
      <c r="P24" s="11"/>
      <c r="Q24" s="11"/>
      <c r="R24" s="11"/>
      <c r="S24" s="11"/>
      <c r="T24" s="11"/>
      <c r="U24" s="12"/>
      <c r="V24" s="66"/>
    </row>
    <row r="25" spans="1:22" ht="26.25" customHeight="1" thickTop="1">
      <c r="B25" s="67"/>
      <c r="C25" s="68"/>
      <c r="D25" s="68"/>
      <c r="E25" s="68"/>
      <c r="F25" s="68"/>
      <c r="G25" s="68"/>
      <c r="H25" s="69"/>
      <c r="I25" s="69"/>
      <c r="J25" s="69"/>
      <c r="K25" s="69"/>
      <c r="L25" s="69"/>
      <c r="M25" s="69"/>
      <c r="N25" s="69"/>
      <c r="O25" s="69"/>
      <c r="P25" s="70"/>
      <c r="Q25" s="71"/>
      <c r="R25" s="72" t="s">
        <v>62</v>
      </c>
      <c r="S25" s="40" t="s">
        <v>63</v>
      </c>
      <c r="T25" s="72" t="s">
        <v>64</v>
      </c>
      <c r="U25" s="40" t="s">
        <v>65</v>
      </c>
    </row>
    <row r="26" spans="1:22" ht="26.25" customHeight="1" thickBot="1">
      <c r="B26" s="73"/>
      <c r="C26" s="74"/>
      <c r="D26" s="74"/>
      <c r="E26" s="74"/>
      <c r="F26" s="74"/>
      <c r="G26" s="74"/>
      <c r="H26" s="75"/>
      <c r="I26" s="75"/>
      <c r="J26" s="75"/>
      <c r="K26" s="75"/>
      <c r="L26" s="75"/>
      <c r="M26" s="75"/>
      <c r="N26" s="75"/>
      <c r="O26" s="75"/>
      <c r="P26" s="76"/>
      <c r="Q26" s="77"/>
      <c r="R26" s="78" t="s">
        <v>66</v>
      </c>
      <c r="S26" s="77" t="s">
        <v>66</v>
      </c>
      <c r="T26" s="77" t="s">
        <v>66</v>
      </c>
      <c r="U26" s="77" t="s">
        <v>67</v>
      </c>
    </row>
    <row r="27" spans="1:22" ht="13.5" customHeight="1" thickBot="1">
      <c r="B27" s="79" t="s">
        <v>68</v>
      </c>
      <c r="C27" s="80"/>
      <c r="D27" s="80"/>
      <c r="E27" s="81"/>
      <c r="F27" s="81"/>
      <c r="G27" s="81"/>
      <c r="H27" s="82"/>
      <c r="I27" s="82"/>
      <c r="J27" s="82"/>
      <c r="K27" s="82"/>
      <c r="L27" s="82"/>
      <c r="M27" s="82"/>
      <c r="N27" s="82"/>
      <c r="O27" s="82"/>
      <c r="P27" s="83"/>
      <c r="Q27" s="83"/>
      <c r="R27" s="84">
        <f>3123.149956</f>
        <v>3123.1499560000002</v>
      </c>
      <c r="S27" s="84">
        <f>3123.149956</f>
        <v>3123.1499560000002</v>
      </c>
      <c r="T27" s="84">
        <f>2876.45355596</f>
        <v>2876.4535559599999</v>
      </c>
      <c r="U27" s="85">
        <f>+IF(ISERR(T27/S27*100),"N/A",T27/S27*100)</f>
        <v>92.10103890253292</v>
      </c>
    </row>
    <row r="28" spans="1:22" ht="13.5" customHeight="1" thickBot="1">
      <c r="B28" s="86" t="s">
        <v>69</v>
      </c>
      <c r="C28" s="87"/>
      <c r="D28" s="87"/>
      <c r="E28" s="88"/>
      <c r="F28" s="88"/>
      <c r="G28" s="88"/>
      <c r="H28" s="89"/>
      <c r="I28" s="89"/>
      <c r="J28" s="89"/>
      <c r="K28" s="89"/>
      <c r="L28" s="89"/>
      <c r="M28" s="89"/>
      <c r="N28" s="89"/>
      <c r="O28" s="89"/>
      <c r="P28" s="90"/>
      <c r="Q28" s="90"/>
      <c r="R28" s="84">
        <f>3011.21980245</f>
        <v>3011.2198024499999</v>
      </c>
      <c r="S28" s="84">
        <f>3009.22025135</f>
        <v>3009.2202513500001</v>
      </c>
      <c r="T28" s="84">
        <f>2876.45355596</f>
        <v>2876.4535559599999</v>
      </c>
      <c r="U28" s="85">
        <f>+IF(ISERR(T28/S28*100),"N/A",T28/S28*100)</f>
        <v>95.588003392890954</v>
      </c>
    </row>
    <row r="29" spans="1:22" ht="14.85" customHeight="1" thickTop="1" thickBot="1">
      <c r="B29" s="9" t="s">
        <v>70</v>
      </c>
      <c r="C29" s="10"/>
      <c r="D29" s="10"/>
      <c r="E29" s="10"/>
      <c r="F29" s="10"/>
      <c r="G29" s="10"/>
      <c r="H29" s="11"/>
      <c r="I29" s="11"/>
      <c r="J29" s="11"/>
      <c r="K29" s="11"/>
      <c r="L29" s="11"/>
      <c r="M29" s="11"/>
      <c r="N29" s="11"/>
      <c r="O29" s="11"/>
      <c r="P29" s="11"/>
      <c r="Q29" s="11"/>
      <c r="R29" s="11"/>
      <c r="S29" s="11"/>
      <c r="T29" s="11"/>
      <c r="U29" s="12"/>
    </row>
    <row r="30" spans="1:22" ht="44.25" customHeight="1" thickTop="1">
      <c r="B30" s="91" t="s">
        <v>71</v>
      </c>
      <c r="C30" s="93"/>
      <c r="D30" s="93"/>
      <c r="E30" s="93"/>
      <c r="F30" s="93"/>
      <c r="G30" s="93"/>
      <c r="H30" s="93"/>
      <c r="I30" s="93"/>
      <c r="J30" s="93"/>
      <c r="K30" s="93"/>
      <c r="L30" s="93"/>
      <c r="M30" s="93"/>
      <c r="N30" s="93"/>
      <c r="O30" s="93"/>
      <c r="P30" s="93"/>
      <c r="Q30" s="93"/>
      <c r="R30" s="93"/>
      <c r="S30" s="93"/>
      <c r="T30" s="93"/>
      <c r="U30" s="92"/>
    </row>
    <row r="31" spans="1:22" ht="34.5" customHeight="1">
      <c r="B31" s="94" t="s">
        <v>73</v>
      </c>
      <c r="C31" s="96"/>
      <c r="D31" s="96"/>
      <c r="E31" s="96"/>
      <c r="F31" s="96"/>
      <c r="G31" s="96"/>
      <c r="H31" s="96"/>
      <c r="I31" s="96"/>
      <c r="J31" s="96"/>
      <c r="K31" s="96"/>
      <c r="L31" s="96"/>
      <c r="M31" s="96"/>
      <c r="N31" s="96"/>
      <c r="O31" s="96"/>
      <c r="P31" s="96"/>
      <c r="Q31" s="96"/>
      <c r="R31" s="96"/>
      <c r="S31" s="96"/>
      <c r="T31" s="96"/>
      <c r="U31" s="95"/>
    </row>
    <row r="32" spans="1:22" ht="71.099999999999994" customHeight="1">
      <c r="B32" s="94" t="s">
        <v>578</v>
      </c>
      <c r="C32" s="96"/>
      <c r="D32" s="96"/>
      <c r="E32" s="96"/>
      <c r="F32" s="96"/>
      <c r="G32" s="96"/>
      <c r="H32" s="96"/>
      <c r="I32" s="96"/>
      <c r="J32" s="96"/>
      <c r="K32" s="96"/>
      <c r="L32" s="96"/>
      <c r="M32" s="96"/>
      <c r="N32" s="96"/>
      <c r="O32" s="96"/>
      <c r="P32" s="96"/>
      <c r="Q32" s="96"/>
      <c r="R32" s="96"/>
      <c r="S32" s="96"/>
      <c r="T32" s="96"/>
      <c r="U32" s="95"/>
    </row>
    <row r="33" spans="2:21" ht="93.95" customHeight="1">
      <c r="B33" s="94" t="s">
        <v>579</v>
      </c>
      <c r="C33" s="96"/>
      <c r="D33" s="96"/>
      <c r="E33" s="96"/>
      <c r="F33" s="96"/>
      <c r="G33" s="96"/>
      <c r="H33" s="96"/>
      <c r="I33" s="96"/>
      <c r="J33" s="96"/>
      <c r="K33" s="96"/>
      <c r="L33" s="96"/>
      <c r="M33" s="96"/>
      <c r="N33" s="96"/>
      <c r="O33" s="96"/>
      <c r="P33" s="96"/>
      <c r="Q33" s="96"/>
      <c r="R33" s="96"/>
      <c r="S33" s="96"/>
      <c r="T33" s="96"/>
      <c r="U33" s="95"/>
    </row>
    <row r="34" spans="2:21" ht="89.1" customHeight="1">
      <c r="B34" s="94" t="s">
        <v>580</v>
      </c>
      <c r="C34" s="96"/>
      <c r="D34" s="96"/>
      <c r="E34" s="96"/>
      <c r="F34" s="96"/>
      <c r="G34" s="96"/>
      <c r="H34" s="96"/>
      <c r="I34" s="96"/>
      <c r="J34" s="96"/>
      <c r="K34" s="96"/>
      <c r="L34" s="96"/>
      <c r="M34" s="96"/>
      <c r="N34" s="96"/>
      <c r="O34" s="96"/>
      <c r="P34" s="96"/>
      <c r="Q34" s="96"/>
      <c r="R34" s="96"/>
      <c r="S34" s="96"/>
      <c r="T34" s="96"/>
      <c r="U34" s="95"/>
    </row>
    <row r="35" spans="2:21" ht="60.2" customHeight="1">
      <c r="B35" s="94" t="s">
        <v>581</v>
      </c>
      <c r="C35" s="96"/>
      <c r="D35" s="96"/>
      <c r="E35" s="96"/>
      <c r="F35" s="96"/>
      <c r="G35" s="96"/>
      <c r="H35" s="96"/>
      <c r="I35" s="96"/>
      <c r="J35" s="96"/>
      <c r="K35" s="96"/>
      <c r="L35" s="96"/>
      <c r="M35" s="96"/>
      <c r="N35" s="96"/>
      <c r="O35" s="96"/>
      <c r="P35" s="96"/>
      <c r="Q35" s="96"/>
      <c r="R35" s="96"/>
      <c r="S35" s="96"/>
      <c r="T35" s="96"/>
      <c r="U35" s="95"/>
    </row>
    <row r="36" spans="2:21" ht="17.850000000000001" customHeight="1">
      <c r="B36" s="94" t="s">
        <v>582</v>
      </c>
      <c r="C36" s="96"/>
      <c r="D36" s="96"/>
      <c r="E36" s="96"/>
      <c r="F36" s="96"/>
      <c r="G36" s="96"/>
      <c r="H36" s="96"/>
      <c r="I36" s="96"/>
      <c r="J36" s="96"/>
      <c r="K36" s="96"/>
      <c r="L36" s="96"/>
      <c r="M36" s="96"/>
      <c r="N36" s="96"/>
      <c r="O36" s="96"/>
      <c r="P36" s="96"/>
      <c r="Q36" s="96"/>
      <c r="R36" s="96"/>
      <c r="S36" s="96"/>
      <c r="T36" s="96"/>
      <c r="U36" s="95"/>
    </row>
    <row r="37" spans="2:21" ht="30.95" customHeight="1">
      <c r="B37" s="94" t="s">
        <v>583</v>
      </c>
      <c r="C37" s="96"/>
      <c r="D37" s="96"/>
      <c r="E37" s="96"/>
      <c r="F37" s="96"/>
      <c r="G37" s="96"/>
      <c r="H37" s="96"/>
      <c r="I37" s="96"/>
      <c r="J37" s="96"/>
      <c r="K37" s="96"/>
      <c r="L37" s="96"/>
      <c r="M37" s="96"/>
      <c r="N37" s="96"/>
      <c r="O37" s="96"/>
      <c r="P37" s="96"/>
      <c r="Q37" s="96"/>
      <c r="R37" s="96"/>
      <c r="S37" s="96"/>
      <c r="T37" s="96"/>
      <c r="U37" s="95"/>
    </row>
    <row r="38" spans="2:21" ht="92.85" customHeight="1">
      <c r="B38" s="94" t="s">
        <v>584</v>
      </c>
      <c r="C38" s="96"/>
      <c r="D38" s="96"/>
      <c r="E38" s="96"/>
      <c r="F38" s="96"/>
      <c r="G38" s="96"/>
      <c r="H38" s="96"/>
      <c r="I38" s="96"/>
      <c r="J38" s="96"/>
      <c r="K38" s="96"/>
      <c r="L38" s="96"/>
      <c r="M38" s="96"/>
      <c r="N38" s="96"/>
      <c r="O38" s="96"/>
      <c r="P38" s="96"/>
      <c r="Q38" s="96"/>
      <c r="R38" s="96"/>
      <c r="S38" s="96"/>
      <c r="T38" s="96"/>
      <c r="U38" s="95"/>
    </row>
    <row r="39" spans="2:21" ht="52.5" customHeight="1">
      <c r="B39" s="94" t="s">
        <v>585</v>
      </c>
      <c r="C39" s="96"/>
      <c r="D39" s="96"/>
      <c r="E39" s="96"/>
      <c r="F39" s="96"/>
      <c r="G39" s="96"/>
      <c r="H39" s="96"/>
      <c r="I39" s="96"/>
      <c r="J39" s="96"/>
      <c r="K39" s="96"/>
      <c r="L39" s="96"/>
      <c r="M39" s="96"/>
      <c r="N39" s="96"/>
      <c r="O39" s="96"/>
      <c r="P39" s="96"/>
      <c r="Q39" s="96"/>
      <c r="R39" s="96"/>
      <c r="S39" s="96"/>
      <c r="T39" s="96"/>
      <c r="U39" s="95"/>
    </row>
    <row r="40" spans="2:21" ht="20.25" customHeight="1">
      <c r="B40" s="94" t="s">
        <v>586</v>
      </c>
      <c r="C40" s="96"/>
      <c r="D40" s="96"/>
      <c r="E40" s="96"/>
      <c r="F40" s="96"/>
      <c r="G40" s="96"/>
      <c r="H40" s="96"/>
      <c r="I40" s="96"/>
      <c r="J40" s="96"/>
      <c r="K40" s="96"/>
      <c r="L40" s="96"/>
      <c r="M40" s="96"/>
      <c r="N40" s="96"/>
      <c r="O40" s="96"/>
      <c r="P40" s="96"/>
      <c r="Q40" s="96"/>
      <c r="R40" s="96"/>
      <c r="S40" s="96"/>
      <c r="T40" s="96"/>
      <c r="U40" s="95"/>
    </row>
    <row r="41" spans="2:21" ht="59.45" customHeight="1">
      <c r="B41" s="94" t="s">
        <v>587</v>
      </c>
      <c r="C41" s="96"/>
      <c r="D41" s="96"/>
      <c r="E41" s="96"/>
      <c r="F41" s="96"/>
      <c r="G41" s="96"/>
      <c r="H41" s="96"/>
      <c r="I41" s="96"/>
      <c r="J41" s="96"/>
      <c r="K41" s="96"/>
      <c r="L41" s="96"/>
      <c r="M41" s="96"/>
      <c r="N41" s="96"/>
      <c r="O41" s="96"/>
      <c r="P41" s="96"/>
      <c r="Q41" s="96"/>
      <c r="R41" s="96"/>
      <c r="S41" s="96"/>
      <c r="T41" s="96"/>
      <c r="U41" s="95"/>
    </row>
    <row r="42" spans="2:21" ht="66.75" customHeight="1">
      <c r="B42" s="94" t="s">
        <v>588</v>
      </c>
      <c r="C42" s="96"/>
      <c r="D42" s="96"/>
      <c r="E42" s="96"/>
      <c r="F42" s="96"/>
      <c r="G42" s="96"/>
      <c r="H42" s="96"/>
      <c r="I42" s="96"/>
      <c r="J42" s="96"/>
      <c r="K42" s="96"/>
      <c r="L42" s="96"/>
      <c r="M42" s="96"/>
      <c r="N42" s="96"/>
      <c r="O42" s="96"/>
      <c r="P42" s="96"/>
      <c r="Q42" s="96"/>
      <c r="R42" s="96"/>
      <c r="S42" s="96"/>
      <c r="T42" s="96"/>
      <c r="U42" s="95"/>
    </row>
    <row r="43" spans="2:21" ht="69.95" customHeight="1" thickBot="1">
      <c r="B43" s="97" t="s">
        <v>589</v>
      </c>
      <c r="C43" s="99"/>
      <c r="D43" s="99"/>
      <c r="E43" s="99"/>
      <c r="F43" s="99"/>
      <c r="G43" s="99"/>
      <c r="H43" s="99"/>
      <c r="I43" s="99"/>
      <c r="J43" s="99"/>
      <c r="K43" s="99"/>
      <c r="L43" s="99"/>
      <c r="M43" s="99"/>
      <c r="N43" s="99"/>
      <c r="O43" s="99"/>
      <c r="P43" s="99"/>
      <c r="Q43" s="99"/>
      <c r="R43" s="99"/>
      <c r="S43" s="99"/>
      <c r="T43" s="99"/>
      <c r="U43" s="98"/>
    </row>
  </sheetData>
  <mergeCells count="76">
    <mergeCell ref="B40:U40"/>
    <mergeCell ref="B41:U41"/>
    <mergeCell ref="B42:U42"/>
    <mergeCell ref="B43:U43"/>
    <mergeCell ref="B34:U34"/>
    <mergeCell ref="B35:U35"/>
    <mergeCell ref="B36:U36"/>
    <mergeCell ref="B37:U37"/>
    <mergeCell ref="B38:U38"/>
    <mergeCell ref="B39:U39"/>
    <mergeCell ref="B27:D27"/>
    <mergeCell ref="B28:D28"/>
    <mergeCell ref="B30:U30"/>
    <mergeCell ref="B31:U31"/>
    <mergeCell ref="B32:U32"/>
    <mergeCell ref="B33:U33"/>
    <mergeCell ref="C22:H22"/>
    <mergeCell ref="I22:K22"/>
    <mergeCell ref="L22:O22"/>
    <mergeCell ref="C23:H23"/>
    <mergeCell ref="I23:K23"/>
    <mergeCell ref="L23:O23"/>
    <mergeCell ref="C20:H20"/>
    <mergeCell ref="I20:K20"/>
    <mergeCell ref="L20:O20"/>
    <mergeCell ref="C21:H21"/>
    <mergeCell ref="I21:K21"/>
    <mergeCell ref="L21:O21"/>
    <mergeCell ref="C18:H18"/>
    <mergeCell ref="I18:K18"/>
    <mergeCell ref="L18:O18"/>
    <mergeCell ref="C19:H19"/>
    <mergeCell ref="I19:K19"/>
    <mergeCell ref="L19:O19"/>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63" fitToHeight="10" orientation="landscape"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18</vt:i4>
      </vt:variant>
      <vt:variant>
        <vt:lpstr>Rangos con nombre</vt:lpstr>
      </vt:variant>
      <vt:variant>
        <vt:i4>36</vt:i4>
      </vt:variant>
    </vt:vector>
  </HeadingPairs>
  <TitlesOfParts>
    <vt:vector size="54" baseType="lpstr">
      <vt:lpstr>8 B001</vt:lpstr>
      <vt:lpstr>8 E001</vt:lpstr>
      <vt:lpstr>8 E003</vt:lpstr>
      <vt:lpstr>8 E006</vt:lpstr>
      <vt:lpstr>8 P001</vt:lpstr>
      <vt:lpstr>8 S240</vt:lpstr>
      <vt:lpstr>8 S257</vt:lpstr>
      <vt:lpstr>8 S259</vt:lpstr>
      <vt:lpstr>8 S260</vt:lpstr>
      <vt:lpstr>8 S261</vt:lpstr>
      <vt:lpstr>8 S262</vt:lpstr>
      <vt:lpstr>8 S263</vt:lpstr>
      <vt:lpstr>8 S266</vt:lpstr>
      <vt:lpstr>8 U002</vt:lpstr>
      <vt:lpstr>8 U004</vt:lpstr>
      <vt:lpstr>8 U009</vt:lpstr>
      <vt:lpstr>8 U013</vt:lpstr>
      <vt:lpstr>8 U017</vt:lpstr>
      <vt:lpstr>'8 B001'!Área_de_impresión</vt:lpstr>
      <vt:lpstr>'8 E001'!Área_de_impresión</vt:lpstr>
      <vt:lpstr>'8 E003'!Área_de_impresión</vt:lpstr>
      <vt:lpstr>'8 E006'!Área_de_impresión</vt:lpstr>
      <vt:lpstr>'8 P001'!Área_de_impresión</vt:lpstr>
      <vt:lpstr>'8 S240'!Área_de_impresión</vt:lpstr>
      <vt:lpstr>'8 S257'!Área_de_impresión</vt:lpstr>
      <vt:lpstr>'8 S259'!Área_de_impresión</vt:lpstr>
      <vt:lpstr>'8 S260'!Área_de_impresión</vt:lpstr>
      <vt:lpstr>'8 S261'!Área_de_impresión</vt:lpstr>
      <vt:lpstr>'8 S262'!Área_de_impresión</vt:lpstr>
      <vt:lpstr>'8 S263'!Área_de_impresión</vt:lpstr>
      <vt:lpstr>'8 S266'!Área_de_impresión</vt:lpstr>
      <vt:lpstr>'8 U002'!Área_de_impresión</vt:lpstr>
      <vt:lpstr>'8 U004'!Área_de_impresión</vt:lpstr>
      <vt:lpstr>'8 U009'!Área_de_impresión</vt:lpstr>
      <vt:lpstr>'8 U013'!Área_de_impresión</vt:lpstr>
      <vt:lpstr>'8 U017'!Área_de_impresión</vt:lpstr>
      <vt:lpstr>'8 B001'!Títulos_a_imprimir</vt:lpstr>
      <vt:lpstr>'8 E001'!Títulos_a_imprimir</vt:lpstr>
      <vt:lpstr>'8 E003'!Títulos_a_imprimir</vt:lpstr>
      <vt:lpstr>'8 E006'!Títulos_a_imprimir</vt:lpstr>
      <vt:lpstr>'8 P001'!Títulos_a_imprimir</vt:lpstr>
      <vt:lpstr>'8 S240'!Títulos_a_imprimir</vt:lpstr>
      <vt:lpstr>'8 S257'!Títulos_a_imprimir</vt:lpstr>
      <vt:lpstr>'8 S259'!Títulos_a_imprimir</vt:lpstr>
      <vt:lpstr>'8 S260'!Títulos_a_imprimir</vt:lpstr>
      <vt:lpstr>'8 S261'!Títulos_a_imprimir</vt:lpstr>
      <vt:lpstr>'8 S262'!Títulos_a_imprimir</vt:lpstr>
      <vt:lpstr>'8 S263'!Títulos_a_imprimir</vt:lpstr>
      <vt:lpstr>'8 S266'!Títulos_a_imprimir</vt:lpstr>
      <vt:lpstr>'8 U002'!Títulos_a_imprimir</vt:lpstr>
      <vt:lpstr>'8 U004'!Títulos_a_imprimir</vt:lpstr>
      <vt:lpstr>'8 U009'!Títulos_a_imprimir</vt:lpstr>
      <vt:lpstr>'8 U013'!Títulos_a_imprimir</vt:lpstr>
      <vt:lpstr>'8 U017'!Títulos_a_imprimir</vt:lpstr>
    </vt:vector>
  </TitlesOfParts>
  <Company>SHCP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Fabiola Rodriguez Sanchez</cp:lastModifiedBy>
  <cp:lastPrinted>2009-03-26T01:46:20Z</cp:lastPrinted>
  <dcterms:created xsi:type="dcterms:W3CDTF">2009-03-25T01:44:41Z</dcterms:created>
  <dcterms:modified xsi:type="dcterms:W3CDTF">2021-05-12T17:29:19Z</dcterms:modified>
</cp:coreProperties>
</file>