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porte de avances mir 2021\2018\"/>
    </mc:Choice>
  </mc:AlternateContent>
  <bookViews>
    <workbookView xWindow="0" yWindow="0" windowWidth="23040" windowHeight="9192" activeTab="1"/>
  </bookViews>
  <sheets>
    <sheet name="8 B001" sheetId="2" r:id="rId1"/>
    <sheet name="8 E001" sheetId="3" r:id="rId2"/>
    <sheet name="8 E003" sheetId="4" r:id="rId3"/>
    <sheet name="8 E006" sheetId="5" r:id="rId4"/>
    <sheet name="8 P001" sheetId="6" r:id="rId5"/>
    <sheet name="8 S240" sheetId="7" r:id="rId6"/>
    <sheet name="8 S257" sheetId="8" r:id="rId7"/>
    <sheet name="8 S259" sheetId="9" r:id="rId8"/>
    <sheet name="8 S260" sheetId="10" r:id="rId9"/>
    <sheet name="8 S261" sheetId="11" r:id="rId10"/>
    <sheet name="8 S262" sheetId="12" r:id="rId11"/>
    <sheet name="8 S263" sheetId="13" r:id="rId12"/>
    <sheet name="8 S266" sheetId="14" r:id="rId13"/>
    <sheet name="8 U002" sheetId="15" r:id="rId14"/>
    <sheet name="8 U004" sheetId="16" r:id="rId15"/>
    <sheet name="8 U009" sheetId="17" r:id="rId16"/>
    <sheet name="8 U013" sheetId="18" r:id="rId17"/>
    <sheet name="8 U017" sheetId="19" r:id="rId18"/>
  </sheets>
  <definedNames>
    <definedName name="_xlnm.Print_Area" localSheetId="0">'8 B001'!$B$1:$U$31</definedName>
    <definedName name="_xlnm.Print_Area" localSheetId="1">'8 E001'!$B$1:$U$43</definedName>
    <definedName name="_xlnm.Print_Area" localSheetId="2">'8 E003'!$B$1:$U$43</definedName>
    <definedName name="_xlnm.Print_Area" localSheetId="3">'8 E006'!$B$1:$U$65</definedName>
    <definedName name="_xlnm.Print_Area" localSheetId="4">'8 P001'!$B$1:$U$33</definedName>
    <definedName name="_xlnm.Print_Area" localSheetId="5">'8 S240'!$B$1:$U$59</definedName>
    <definedName name="_xlnm.Print_Area" localSheetId="6">'8 S257'!$B$1:$U$59</definedName>
    <definedName name="_xlnm.Print_Area" localSheetId="7">'8 S259'!$B$1:$U$71</definedName>
    <definedName name="_xlnm.Print_Area" localSheetId="8">'8 S260'!$B$1:$U$47</definedName>
    <definedName name="_xlnm.Print_Area" localSheetId="9">'8 S261'!$B$1:$U$81</definedName>
    <definedName name="_xlnm.Print_Area" localSheetId="10">'8 S262'!$B$1:$U$65</definedName>
    <definedName name="_xlnm.Print_Area" localSheetId="11">'8 S263'!$B$1:$U$73</definedName>
    <definedName name="_xlnm.Print_Area" localSheetId="12">'8 S266'!$B$1:$U$93</definedName>
    <definedName name="_xlnm.Print_Area" localSheetId="13">'8 U002'!$B$1:$U$65</definedName>
    <definedName name="_xlnm.Print_Area" localSheetId="14">'8 U004'!$B$1:$U$37</definedName>
    <definedName name="_xlnm.Print_Area" localSheetId="15">'8 U009'!$B$1:$U$31</definedName>
    <definedName name="_xlnm.Print_Area" localSheetId="16">'8 U013'!$B$1:$U$41</definedName>
    <definedName name="_xlnm.Print_Area" localSheetId="17">'8 U017'!$B$1:$U$77</definedName>
    <definedName name="_xlnm.Print_Titles" localSheetId="0">'8 B001'!$1:$4</definedName>
    <definedName name="_xlnm.Print_Titles" localSheetId="1">'8 E001'!$1:$4</definedName>
    <definedName name="_xlnm.Print_Titles" localSheetId="2">'8 E003'!$1:$4</definedName>
    <definedName name="_xlnm.Print_Titles" localSheetId="3">'8 E006'!$1:$4</definedName>
    <definedName name="_xlnm.Print_Titles" localSheetId="4">'8 P001'!$1:$4</definedName>
    <definedName name="_xlnm.Print_Titles" localSheetId="5">'8 S240'!$1:$4</definedName>
    <definedName name="_xlnm.Print_Titles" localSheetId="6">'8 S257'!$1:$4</definedName>
    <definedName name="_xlnm.Print_Titles" localSheetId="7">'8 S259'!$1:$4</definedName>
    <definedName name="_xlnm.Print_Titles" localSheetId="8">'8 S260'!$1:$4</definedName>
    <definedName name="_xlnm.Print_Titles" localSheetId="9">'8 S261'!$1:$4</definedName>
    <definedName name="_xlnm.Print_Titles" localSheetId="10">'8 S262'!$1:$4</definedName>
    <definedName name="_xlnm.Print_Titles" localSheetId="11">'8 S263'!$1:$4</definedName>
    <definedName name="_xlnm.Print_Titles" localSheetId="12">'8 S266'!$1:$4</definedName>
    <definedName name="_xlnm.Print_Titles" localSheetId="13">'8 U002'!$1:$4</definedName>
    <definedName name="_xlnm.Print_Titles" localSheetId="14">'8 U004'!$1:$4</definedName>
    <definedName name="_xlnm.Print_Titles" localSheetId="15">'8 U009'!$1:$4</definedName>
    <definedName name="_xlnm.Print_Titles" localSheetId="16">'8 U013'!$1:$4</definedName>
    <definedName name="_xlnm.Print_Titles" localSheetId="17">'8 U017'!$1:$4</definedName>
  </definedNames>
  <calcPr calcId="162913"/>
</workbook>
</file>

<file path=xl/calcChain.xml><?xml version="1.0" encoding="utf-8"?>
<calcChain xmlns="http://schemas.openxmlformats.org/spreadsheetml/2006/main">
  <c r="T43" i="19" l="1"/>
  <c r="S43" i="19"/>
  <c r="U43" i="19" s="1"/>
  <c r="R43" i="19"/>
  <c r="T42" i="19"/>
  <c r="U42" i="19" s="1"/>
  <c r="S42" i="19"/>
  <c r="R42" i="19"/>
  <c r="U38" i="19"/>
  <c r="U37" i="19"/>
  <c r="U36" i="19"/>
  <c r="U35" i="19"/>
  <c r="U34" i="19"/>
  <c r="U33" i="19"/>
  <c r="U32" i="19"/>
  <c r="U31" i="19"/>
  <c r="U30" i="19"/>
  <c r="U29" i="19"/>
  <c r="U28" i="19"/>
  <c r="U27" i="19"/>
  <c r="U26" i="19"/>
  <c r="U25" i="19"/>
  <c r="U24" i="19"/>
  <c r="U23" i="19"/>
  <c r="U22" i="19"/>
  <c r="U21" i="19"/>
  <c r="U20" i="19"/>
  <c r="U19" i="19"/>
  <c r="U18" i="19"/>
  <c r="U17" i="19"/>
  <c r="U16" i="19"/>
  <c r="U15" i="19"/>
  <c r="U14" i="19"/>
  <c r="U13" i="19"/>
  <c r="U12" i="19"/>
  <c r="U11" i="19"/>
  <c r="T25" i="18"/>
  <c r="U25" i="18" s="1"/>
  <c r="S25" i="18"/>
  <c r="R25" i="18"/>
  <c r="T24" i="18"/>
  <c r="S24" i="18"/>
  <c r="U24" i="18" s="1"/>
  <c r="R24" i="18"/>
  <c r="U20" i="18"/>
  <c r="U19" i="18"/>
  <c r="U18" i="18"/>
  <c r="U17" i="18"/>
  <c r="U16" i="18"/>
  <c r="U15" i="18"/>
  <c r="U14" i="18"/>
  <c r="U13" i="18"/>
  <c r="U12" i="18"/>
  <c r="U11" i="18"/>
  <c r="T20" i="17"/>
  <c r="U20" i="17" s="1"/>
  <c r="S20" i="17"/>
  <c r="R20" i="17"/>
  <c r="U19" i="17"/>
  <c r="T19" i="17"/>
  <c r="S19" i="17"/>
  <c r="R19" i="17"/>
  <c r="U15" i="17"/>
  <c r="U14" i="17"/>
  <c r="U13" i="17"/>
  <c r="U12" i="17"/>
  <c r="U11" i="17"/>
  <c r="U23" i="16"/>
  <c r="T23" i="16"/>
  <c r="S23" i="16"/>
  <c r="R23" i="16"/>
  <c r="U22" i="16"/>
  <c r="T22" i="16"/>
  <c r="S22" i="16"/>
  <c r="R22" i="16"/>
  <c r="U18" i="16"/>
  <c r="U17" i="16"/>
  <c r="U16" i="16"/>
  <c r="U15" i="16"/>
  <c r="U14" i="16"/>
  <c r="U13" i="16"/>
  <c r="U12" i="16"/>
  <c r="U11" i="16"/>
  <c r="U37" i="15"/>
  <c r="T37" i="15"/>
  <c r="S37" i="15"/>
  <c r="R37" i="15"/>
  <c r="U36" i="15"/>
  <c r="T36" i="15"/>
  <c r="S36" i="15"/>
  <c r="R36" i="15"/>
  <c r="U32" i="15"/>
  <c r="U31" i="15"/>
  <c r="U30" i="15"/>
  <c r="U29" i="15"/>
  <c r="U28" i="15"/>
  <c r="U27" i="15"/>
  <c r="U26" i="15"/>
  <c r="U25" i="15"/>
  <c r="U24" i="15"/>
  <c r="U23" i="15"/>
  <c r="U22" i="15"/>
  <c r="U21" i="15"/>
  <c r="U20" i="15"/>
  <c r="U19" i="15"/>
  <c r="U18" i="15"/>
  <c r="U17" i="15"/>
  <c r="U16" i="15"/>
  <c r="U15" i="15"/>
  <c r="U14" i="15"/>
  <c r="U13" i="15"/>
  <c r="U12" i="15"/>
  <c r="U11" i="15"/>
  <c r="T51" i="14"/>
  <c r="U51" i="14" s="1"/>
  <c r="S51" i="14"/>
  <c r="R51" i="14"/>
  <c r="T50" i="14"/>
  <c r="S50" i="14"/>
  <c r="U50" i="14" s="1"/>
  <c r="R50" i="14"/>
  <c r="U46" i="14"/>
  <c r="U45" i="14"/>
  <c r="U44" i="14"/>
  <c r="U43" i="14"/>
  <c r="U42" i="14"/>
  <c r="U41" i="14"/>
  <c r="U40" i="14"/>
  <c r="U39" i="14"/>
  <c r="U38" i="14"/>
  <c r="U37" i="14"/>
  <c r="U36" i="14"/>
  <c r="U35" i="14"/>
  <c r="U34" i="14"/>
  <c r="U33" i="14"/>
  <c r="U32" i="14"/>
  <c r="U31" i="14"/>
  <c r="U30" i="14"/>
  <c r="U29" i="14"/>
  <c r="U28" i="14"/>
  <c r="U27" i="14"/>
  <c r="U26" i="14"/>
  <c r="U25" i="14"/>
  <c r="U24" i="14"/>
  <c r="U23" i="14"/>
  <c r="U22" i="14"/>
  <c r="U21" i="14"/>
  <c r="U20" i="14"/>
  <c r="U19" i="14"/>
  <c r="U18" i="14"/>
  <c r="U17" i="14"/>
  <c r="U16" i="14"/>
  <c r="U15" i="14"/>
  <c r="U14" i="14"/>
  <c r="U13" i="14"/>
  <c r="U12" i="14"/>
  <c r="U11" i="14"/>
  <c r="T41" i="13"/>
  <c r="S41" i="13"/>
  <c r="U41" i="13" s="1"/>
  <c r="R41" i="13"/>
  <c r="T40" i="13"/>
  <c r="U40" i="13" s="1"/>
  <c r="S40" i="13"/>
  <c r="R40" i="13"/>
  <c r="U36" i="13"/>
  <c r="U35" i="13"/>
  <c r="U34" i="13"/>
  <c r="U33" i="13"/>
  <c r="U32" i="13"/>
  <c r="U31" i="13"/>
  <c r="U30" i="13"/>
  <c r="U29" i="13"/>
  <c r="U28" i="13"/>
  <c r="U27" i="13"/>
  <c r="U26" i="13"/>
  <c r="U25" i="13"/>
  <c r="U24" i="13"/>
  <c r="U23" i="13"/>
  <c r="U22" i="13"/>
  <c r="U21" i="13"/>
  <c r="U20" i="13"/>
  <c r="U19" i="13"/>
  <c r="U18" i="13"/>
  <c r="U17" i="13"/>
  <c r="U16" i="13"/>
  <c r="U15" i="13"/>
  <c r="U14" i="13"/>
  <c r="U13" i="13"/>
  <c r="U12" i="13"/>
  <c r="U11" i="13"/>
  <c r="U37" i="12"/>
  <c r="T37" i="12"/>
  <c r="S37" i="12"/>
  <c r="R37" i="12"/>
  <c r="U36" i="12"/>
  <c r="T36" i="12"/>
  <c r="S36" i="12"/>
  <c r="R36" i="12"/>
  <c r="U32" i="12"/>
  <c r="U31" i="12"/>
  <c r="U30" i="12"/>
  <c r="U29" i="12"/>
  <c r="U28" i="12"/>
  <c r="U27" i="12"/>
  <c r="U26" i="12"/>
  <c r="U25" i="12"/>
  <c r="U24" i="12"/>
  <c r="U23" i="12"/>
  <c r="U22" i="12"/>
  <c r="U21" i="12"/>
  <c r="U20" i="12"/>
  <c r="U19" i="12"/>
  <c r="U18" i="12"/>
  <c r="U17" i="12"/>
  <c r="U16" i="12"/>
  <c r="U15" i="12"/>
  <c r="U14" i="12"/>
  <c r="U13" i="12"/>
  <c r="U12" i="12"/>
  <c r="U11" i="12"/>
  <c r="T45" i="11"/>
  <c r="S45" i="11"/>
  <c r="U45" i="11" s="1"/>
  <c r="R45" i="11"/>
  <c r="T44" i="11"/>
  <c r="U44" i="11" s="1"/>
  <c r="S44" i="11"/>
  <c r="R44" i="11"/>
  <c r="U40" i="11"/>
  <c r="U39" i="11"/>
  <c r="U38" i="11"/>
  <c r="U37" i="11"/>
  <c r="U36" i="11"/>
  <c r="U35" i="11"/>
  <c r="U34" i="11"/>
  <c r="U33" i="11"/>
  <c r="U32" i="11"/>
  <c r="U31" i="11"/>
  <c r="U30" i="11"/>
  <c r="U29" i="11"/>
  <c r="U28" i="11"/>
  <c r="U27" i="11"/>
  <c r="U26" i="11"/>
  <c r="U25" i="11"/>
  <c r="U24" i="11"/>
  <c r="U23" i="11"/>
  <c r="U22" i="11"/>
  <c r="U21" i="11"/>
  <c r="U20" i="11"/>
  <c r="U19" i="11"/>
  <c r="U18" i="11"/>
  <c r="U17" i="11"/>
  <c r="U16" i="11"/>
  <c r="U15" i="11"/>
  <c r="U14" i="11"/>
  <c r="U13" i="11"/>
  <c r="U12" i="11"/>
  <c r="U11" i="11"/>
  <c r="U28" i="10"/>
  <c r="T28" i="10"/>
  <c r="S28" i="10"/>
  <c r="R28" i="10"/>
  <c r="U27" i="10"/>
  <c r="T27" i="10"/>
  <c r="S27" i="10"/>
  <c r="R27" i="10"/>
  <c r="U23" i="10"/>
  <c r="U22" i="10"/>
  <c r="U21" i="10"/>
  <c r="U20" i="10"/>
  <c r="U19" i="10"/>
  <c r="U18" i="10"/>
  <c r="U17" i="10"/>
  <c r="U16" i="10"/>
  <c r="U15" i="10"/>
  <c r="U14" i="10"/>
  <c r="U13" i="10"/>
  <c r="U12" i="10"/>
  <c r="U11" i="10"/>
  <c r="T40" i="9"/>
  <c r="S40" i="9"/>
  <c r="U40" i="9" s="1"/>
  <c r="R40" i="9"/>
  <c r="T39" i="9"/>
  <c r="U39" i="9" s="1"/>
  <c r="S39" i="9"/>
  <c r="R39" i="9"/>
  <c r="U35" i="9"/>
  <c r="U34" i="9"/>
  <c r="U33" i="9"/>
  <c r="U32" i="9"/>
  <c r="U31" i="9"/>
  <c r="U30" i="9"/>
  <c r="U29" i="9"/>
  <c r="U28" i="9"/>
  <c r="U27" i="9"/>
  <c r="U26" i="9"/>
  <c r="U25" i="9"/>
  <c r="U24" i="9"/>
  <c r="U23" i="9"/>
  <c r="U22" i="9"/>
  <c r="U21" i="9"/>
  <c r="U20" i="9"/>
  <c r="U19" i="9"/>
  <c r="U18" i="9"/>
  <c r="U17" i="9"/>
  <c r="U16" i="9"/>
  <c r="U15" i="9"/>
  <c r="U14" i="9"/>
  <c r="U13" i="9"/>
  <c r="U12" i="9"/>
  <c r="U11" i="9"/>
  <c r="T34" i="8"/>
  <c r="U34" i="8" s="1"/>
  <c r="S34" i="8"/>
  <c r="R34" i="8"/>
  <c r="T33" i="8"/>
  <c r="S33" i="8"/>
  <c r="U33" i="8" s="1"/>
  <c r="R33" i="8"/>
  <c r="U29" i="8"/>
  <c r="U28" i="8"/>
  <c r="U27" i="8"/>
  <c r="U26" i="8"/>
  <c r="U25" i="8"/>
  <c r="U24" i="8"/>
  <c r="U23" i="8"/>
  <c r="U22" i="8"/>
  <c r="U21" i="8"/>
  <c r="U20" i="8"/>
  <c r="U19" i="8"/>
  <c r="U18" i="8"/>
  <c r="U17" i="8"/>
  <c r="U16" i="8"/>
  <c r="U15" i="8"/>
  <c r="U14" i="8"/>
  <c r="U13" i="8"/>
  <c r="U12" i="8"/>
  <c r="U11" i="8"/>
  <c r="T34" i="7"/>
  <c r="U34" i="7" s="1"/>
  <c r="S34" i="7"/>
  <c r="R34" i="7"/>
  <c r="T33" i="7"/>
  <c r="S33" i="7"/>
  <c r="U33" i="7" s="1"/>
  <c r="R33" i="7"/>
  <c r="U29" i="7"/>
  <c r="U28" i="7"/>
  <c r="U27" i="7"/>
  <c r="U26" i="7"/>
  <c r="U25" i="7"/>
  <c r="U24" i="7"/>
  <c r="U23" i="7"/>
  <c r="U22" i="7"/>
  <c r="U21" i="7"/>
  <c r="U20" i="7"/>
  <c r="U19" i="7"/>
  <c r="U18" i="7"/>
  <c r="U17" i="7"/>
  <c r="U16" i="7"/>
  <c r="U15" i="7"/>
  <c r="U14" i="7"/>
  <c r="U13" i="7"/>
  <c r="U12" i="7"/>
  <c r="U11" i="7"/>
  <c r="U21" i="6"/>
  <c r="T21" i="6"/>
  <c r="S21" i="6"/>
  <c r="R21" i="6"/>
  <c r="U20" i="6"/>
  <c r="T20" i="6"/>
  <c r="S20" i="6"/>
  <c r="R20" i="6"/>
  <c r="U16" i="6"/>
  <c r="U15" i="6"/>
  <c r="U14" i="6"/>
  <c r="U13" i="6"/>
  <c r="U12" i="6"/>
  <c r="U11" i="6"/>
  <c r="T37" i="5"/>
  <c r="S37" i="5"/>
  <c r="U37" i="5" s="1"/>
  <c r="R37" i="5"/>
  <c r="T36" i="5"/>
  <c r="U36" i="5" s="1"/>
  <c r="S36" i="5"/>
  <c r="R36" i="5"/>
  <c r="U32" i="5"/>
  <c r="U31" i="5"/>
  <c r="U30" i="5"/>
  <c r="U29" i="5"/>
  <c r="U28" i="5"/>
  <c r="U27" i="5"/>
  <c r="U26" i="5"/>
  <c r="U25" i="5"/>
  <c r="U24" i="5"/>
  <c r="U23" i="5"/>
  <c r="U22" i="5"/>
  <c r="U21" i="5"/>
  <c r="U20" i="5"/>
  <c r="U19" i="5"/>
  <c r="U18" i="5"/>
  <c r="U17" i="5"/>
  <c r="U16" i="5"/>
  <c r="U15" i="5"/>
  <c r="U14" i="5"/>
  <c r="U13" i="5"/>
  <c r="U12" i="5"/>
  <c r="U11" i="5"/>
  <c r="U26" i="4"/>
  <c r="T26" i="4"/>
  <c r="S26" i="4"/>
  <c r="R26" i="4"/>
  <c r="U25" i="4"/>
  <c r="T25" i="4"/>
  <c r="S25" i="4"/>
  <c r="R25" i="4"/>
  <c r="U21" i="4"/>
  <c r="U20" i="4"/>
  <c r="U19" i="4"/>
  <c r="U18" i="4"/>
  <c r="U17" i="4"/>
  <c r="U16" i="4"/>
  <c r="U15" i="4"/>
  <c r="U14" i="4"/>
  <c r="U13" i="4"/>
  <c r="U12" i="4"/>
  <c r="U11" i="4"/>
  <c r="T26" i="3"/>
  <c r="U26" i="3" s="1"/>
  <c r="S26" i="3"/>
  <c r="R26" i="3"/>
  <c r="U25" i="3"/>
  <c r="T25" i="3"/>
  <c r="S25" i="3"/>
  <c r="R25" i="3"/>
  <c r="U21" i="3"/>
  <c r="U20" i="3"/>
  <c r="U19" i="3"/>
  <c r="U18" i="3"/>
  <c r="U17" i="3"/>
  <c r="U16" i="3"/>
  <c r="U15" i="3"/>
  <c r="U14" i="3"/>
  <c r="U13" i="3"/>
  <c r="U12" i="3"/>
  <c r="U11" i="3"/>
  <c r="T20" i="2"/>
  <c r="U20" i="2" s="1"/>
  <c r="S20" i="2"/>
  <c r="R20" i="2"/>
  <c r="T19" i="2"/>
  <c r="U19" i="2" s="1"/>
  <c r="S19" i="2"/>
  <c r="R19" i="2"/>
  <c r="U15" i="2"/>
  <c r="U14" i="2"/>
  <c r="U13" i="2"/>
  <c r="U12" i="2"/>
  <c r="U11" i="2"/>
</calcChain>
</file>

<file path=xl/sharedStrings.xml><?xml version="1.0" encoding="utf-8"?>
<sst xmlns="http://schemas.openxmlformats.org/spreadsheetml/2006/main" count="3394" uniqueCount="1299">
  <si>
    <t>Informes sobre la Situación Económica,
las Finanzas Públicas y la Deuda Pública</t>
  </si>
  <si>
    <t xml:space="preserve">      Segundo Trimestre 2018</t>
  </si>
  <si>
    <t>DATOS DEL PROGRAMA</t>
  </si>
  <si>
    <t>Programa presupuestario</t>
  </si>
  <si>
    <t>B001</t>
  </si>
  <si>
    <t>Producción y comercialización de Biológicos Veterinarios</t>
  </si>
  <si>
    <t>Ramo</t>
  </si>
  <si>
    <t>8</t>
  </si>
  <si>
    <t>Agricultura, Ganadería, Desarrollo Rural, Pesca y Alimentación</t>
  </si>
  <si>
    <t>Unidad responsable</t>
  </si>
  <si>
    <t>JBK-Productora Nacional de Biológicos Veterinarios</t>
  </si>
  <si>
    <t>Enfoques transversales</t>
  </si>
  <si>
    <t>Sin Información</t>
  </si>
  <si>
    <t>Clasificación Funcional</t>
  </si>
  <si>
    <t>Finalidad</t>
  </si>
  <si>
    <t>3 - Desarrollo Económico</t>
  </si>
  <si>
    <t>Función</t>
  </si>
  <si>
    <t>2 - Agropecuaria, Silvicultura, Pesca y Caza</t>
  </si>
  <si>
    <t>Subfunción</t>
  </si>
  <si>
    <t>1 - Agropecuaria</t>
  </si>
  <si>
    <t>Actividad Institucional</t>
  </si>
  <si>
    <t>226 - Producción y comercialización de biológicos veterinarios</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</si>
  <si>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</si>
  <si>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</si>
  <si>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</si>
  <si>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</si>
  <si>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</si>
  <si>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</si>
  <si>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</si>
  <si>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</si>
  <si>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</si>
  <si>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</si>
  <si>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</si>
  <si>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</si>
  <si>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</si>
  <si>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</si>
  <si>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</si>
  <si>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Contribuir a impulsar la productividad en el sector agroalimentario mediante inversión en capital físico, humano y tecnológico que garantice la seguridad alimentaria mediante la producción y comercialización de biológicos y químico farmacéuticos de uso veterinario</t>
  </si>
  <si>
    <r>
      <t>Porcentaje de pruebas de diagnóstico comercializadas por PRONABIVE</t>
    </r>
    <r>
      <rPr>
        <i/>
        <sz val="10"/>
        <color indexed="30"/>
        <rFont val="Soberana Sans"/>
      </rPr>
      <t xml:space="preserve">
</t>
    </r>
  </si>
  <si>
    <t>(Pruebas de diagnóstico comercializadas por PRONABIVE)/(Total de pruebas de diagnóstico aplicadas)*100</t>
  </si>
  <si>
    <t>Porcentaje</t>
  </si>
  <si>
    <t>Estratégico-Eficacia-Anual</t>
  </si>
  <si>
    <t>N/A</t>
  </si>
  <si>
    <t/>
  </si>
  <si>
    <t>El cálculo se hace dividiendo el promedio anual del producto interno bruto del sector agropecuario reportado por el INEGI, entre el número promedio anual de personas ocupadas en el sector de acuerdo con los datos reportados en la ENOE del INEGI</t>
  </si>
  <si>
    <t>Pesos del 2008</t>
  </si>
  <si>
    <t>Propósito</t>
  </si>
  <si>
    <t>Los Comités Estatales de Fomento y Protección Pecuaria cuentan con el material biológico suministrado.</t>
  </si>
  <si>
    <r>
      <t xml:space="preserve">Porcentaje de dosis de PPD comercializadas.  </t>
    </r>
    <r>
      <rPr>
        <i/>
        <sz val="10"/>
        <color indexed="30"/>
        <rFont val="Soberana Sans"/>
      </rPr>
      <t xml:space="preserve">
</t>
    </r>
  </si>
  <si>
    <t>(Dosis de PPD comercializadas)/(Total de dosis comercializadas para el Programa de Vigilancia de Salud Animal)*100</t>
  </si>
  <si>
    <t>Estratégico-Eficiencia-Anual</t>
  </si>
  <si>
    <t>Componente</t>
  </si>
  <si>
    <t>A Biológicos y químico farmacéuticos de uso veterinario producidos.</t>
  </si>
  <si>
    <r>
      <t>Porcentaje de dosis producidas.</t>
    </r>
    <r>
      <rPr>
        <i/>
        <sz val="10"/>
        <color indexed="30"/>
        <rFont val="Soberana Sans"/>
      </rPr>
      <t xml:space="preserve">
</t>
    </r>
  </si>
  <si>
    <t>(Dosis producidas)/(Dosis programadas a producir)*100</t>
  </si>
  <si>
    <t>Estratégico-Eficacia-Trimestral</t>
  </si>
  <si>
    <t>Actividad</t>
  </si>
  <si>
    <t>A 1 Reducir el riesgo de producto no conforme a menos del 5%.</t>
  </si>
  <si>
    <r>
      <t>Porcentaje de lotes conformes</t>
    </r>
    <r>
      <rPr>
        <i/>
        <sz val="10"/>
        <color indexed="30"/>
        <rFont val="Soberana Sans"/>
      </rPr>
      <t xml:space="preserve">
</t>
    </r>
  </si>
  <si>
    <t>(Lotes conformes)/(Total de lotes producidos)*100</t>
  </si>
  <si>
    <t>Gestión-Eficacia-Trimestral</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</si>
  <si>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</si>
  <si>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</si>
  <si>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</si>
  <si>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</si>
  <si>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</si>
  <si>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</si>
  <si>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</si>
  <si>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</si>
  <si>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</si>
  <si>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</si>
  <si>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</si>
  <si>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r>
      <t xml:space="preserve">Porcentaje de pruebas de diagnóstico comercializadas por PRONABIVE
</t>
    </r>
    <r>
      <rPr>
        <sz val="10"/>
        <rFont val="Soberana Sans"/>
        <family val="2"/>
      </rPr>
      <t>Sin Información,Sin Justificación</t>
    </r>
  </si>
  <si>
    <r>
      <t xml:space="preserve">Productividad laboral en el sector agropecuario y pesquero
</t>
    </r>
    <r>
      <rPr>
        <sz val="10"/>
        <rFont val="Soberana Sans"/>
        <family val="2"/>
      </rPr>
      <t>Sin Información,Sin Justificación</t>
    </r>
  </si>
  <si>
    <r>
      <t xml:space="preserve">Porcentaje de dosis de PPD comercializadas.  
</t>
    </r>
    <r>
      <rPr>
        <sz val="10"/>
        <rFont val="Soberana Sans"/>
        <family val="2"/>
      </rPr>
      <t>Sin Información,Sin Justificación</t>
    </r>
  </si>
  <si>
    <r>
      <t xml:space="preserve">Porcentaje de dosis producidas.
</t>
    </r>
    <r>
      <rPr>
        <sz val="10"/>
        <rFont val="Soberana Sans"/>
        <family val="2"/>
      </rPr>
      <t xml:space="preserve"> Causa : Incremento en las dosis producidas debido al aumento en la elaboración de producto semiterminado solicitado por parte de laboratorios privados.   Efecto: Generación de ingresos presupuestales mediante la elaboración  de producto semiterminado requerido por laboratorios privados, a fin de aprovechar la capacidad instalada de la planta productiva de la Entidad.    Otros Motivos:</t>
    </r>
  </si>
  <si>
    <r>
      <t xml:space="preserve">Porcentaje de lotes conformes
</t>
    </r>
    <r>
      <rPr>
        <sz val="10"/>
        <rFont val="Soberana Sans"/>
        <family val="2"/>
      </rPr>
      <t xml:space="preserve"> Causa : La meta programada no se alcanza debido a que en este periodo se produjeron menos lotes, derivado de la adquisición de nuevos equipos que incrementaron la capacidad instalada, con lo que se logró producir un mayor número de piezas por lote, siendo innecesario generar más lotes.   Efecto: Ahorro de recursos presupuestales como consecuencia de elaborar menos lotes con mayor número de piezas cada uno, ya que esto conlleva la realización de un menor número de pruebas de control de calidad.   Otros Motivos:</t>
    </r>
  </si>
  <si>
    <t>E001</t>
  </si>
  <si>
    <t>Desarrollo y aplicación de programas educativos en materia agropecuaria</t>
  </si>
  <si>
    <t>IZC-Colegio de Postgraduados</t>
  </si>
  <si>
    <t>2 - Desarrollo Social</t>
  </si>
  <si>
    <t>5 - Educación</t>
  </si>
  <si>
    <t>4 - Posgrado</t>
  </si>
  <si>
    <t>5 - Educación agropecuaria de posgrado</t>
  </si>
  <si>
    <t>Contribuir a impulsar la productividad en el sector agroalimentario mediante inversión en capital físico, humano y tecnológico que garantice la seguridad alimentaria. mediante técnicos, profesionales e investigadores del sector agropecuario, acuícola y forestal egresados con calidad educativa.</t>
  </si>
  <si>
    <t>Técnicos, profesionales e investigadres del sector agropecuario, acuícola y forestal egresados con calidad educativa</t>
  </si>
  <si>
    <r>
      <t>P1.1 Porcentaje de técnicos y profesionistas egresados con calificación igual o superior a 8.5</t>
    </r>
    <r>
      <rPr>
        <i/>
        <sz val="10"/>
        <color indexed="30"/>
        <rFont val="Soberana Sans"/>
      </rPr>
      <t xml:space="preserve">
</t>
    </r>
  </si>
  <si>
    <t>(Número de técnicos y profesionistas egresados con calificación igual o superior a 8.5 en el año t/ Número total de técnicos y profesionistas egresados en el año t)*100</t>
  </si>
  <si>
    <r>
      <t>P1.2. Porcentaje de graduados de programas pertenecientes al PNPC-CONACYT, con calificación igual o superior a 9.0.</t>
    </r>
    <r>
      <rPr>
        <i/>
        <sz val="10"/>
        <color indexed="30"/>
        <rFont val="Soberana Sans"/>
      </rPr>
      <t xml:space="preserve">
</t>
    </r>
  </si>
  <si>
    <t>(Número de Profesionistas e investigadores graduados de programas pertenecientes al PNPC-CONACYT con calificación igual o superior a 9.0 en el año t / Número total de Profesionistas e investigadores graduados de programas pertenecientes al PNPC-CONACYT en el año t)*100</t>
  </si>
  <si>
    <t>A C2. Capacitaciones otorgadas a productores y técnicos de los sectores agropecuario, acuícola y forestal</t>
  </si>
  <si>
    <r>
      <t>C2. Porcentaje de capacitaciones otorgadas a productores y técnicos de los sectores agropecuario, acuícola y forestal, respecto a las programadas</t>
    </r>
    <r>
      <rPr>
        <i/>
        <sz val="10"/>
        <color indexed="30"/>
        <rFont val="Soberana Sans"/>
      </rPr>
      <t xml:space="preserve">
</t>
    </r>
  </si>
  <si>
    <t>(Número de capacitaciones otorgadas a productores y técnicos de los sectores agropecuarios, acuícola y forestal en el año t / Número de capacitaciones a productores y técnicos de los sectores agropecuarios, acuícola y forestal programados en el año t) * 100</t>
  </si>
  <si>
    <t>Estratégico-Eficacia-Semestral</t>
  </si>
  <si>
    <t>B C3. Becas otorgadas a los estudiantes de educación media superior y superior del sector agropecuario</t>
  </si>
  <si>
    <r>
      <t>C3.Porcentaje de estudiantes becados de educación media superior y superior del sector agropecuario</t>
    </r>
    <r>
      <rPr>
        <i/>
        <sz val="10"/>
        <color indexed="30"/>
        <rFont val="Soberana Sans"/>
      </rPr>
      <t xml:space="preserve">
</t>
    </r>
  </si>
  <si>
    <t>(Número de estudiantes becados de educación media superior y superior del sector agropecuario en el año t/ Número total de estudiantes de educación media superior y superior del sector agropecuario en el año t)*100</t>
  </si>
  <si>
    <t>C C4. Capacitaciones otorgadas a profesores del nivel medio superior y superior en materia agropecuaria</t>
  </si>
  <si>
    <r>
      <t>C4.Porcentaje de capacitaciones otorgadas a profesores del nivel medio superior y superior en materia agropecuaria respecto a las programadas</t>
    </r>
    <r>
      <rPr>
        <i/>
        <sz val="10"/>
        <color indexed="30"/>
        <rFont val="Soberana Sans"/>
      </rPr>
      <t xml:space="preserve">
</t>
    </r>
  </si>
  <si>
    <t>(Número de capacitaciones otorgadas a profesores del nivel medio superior y superior en materia agropecuaria en el año t / Número de capacitaciones programadas a profesores del nivel medio superior y superior en materia agropecuaria en el año t)*100</t>
  </si>
  <si>
    <t>D C1. Artículos científicos y de divulgación derivados de la investigación, publicados en revistas con Comité Editorial.</t>
  </si>
  <si>
    <r>
      <t>C1. Porcentaje de artículos de investigación publicados en revistas con Comité Editorial.</t>
    </r>
    <r>
      <rPr>
        <i/>
        <sz val="10"/>
        <color indexed="30"/>
        <rFont val="Soberana Sans"/>
      </rPr>
      <t xml:space="preserve">
</t>
    </r>
  </si>
  <si>
    <t>(Artículos de Investigación publicados en revistas con Comité Editorial en el año t / Artículos de Investigación programados para su publicación en revistas con Comité Editorial en el año t)*100</t>
  </si>
  <si>
    <t>A 1 A2.C2. Cumplimiento de los programas de vinculación</t>
  </si>
  <si>
    <r>
      <t xml:space="preserve">A2.C2 Porcentaje de programas de vinculación cumplidos </t>
    </r>
    <r>
      <rPr>
        <i/>
        <sz val="10"/>
        <color indexed="30"/>
        <rFont val="Soberana Sans"/>
      </rPr>
      <t xml:space="preserve">
</t>
    </r>
  </si>
  <si>
    <t>(Número de programas de vinculación cumplidos en el año t /Número de programas de vinculación planeados en el año t)*100</t>
  </si>
  <si>
    <t>Gestión-Eficacia-Anual</t>
  </si>
  <si>
    <t>B 2 A3. C3 Selección de estudiantes con promedio igual o superior a 8.0 para el otorgamiento de becas académicas en el nivel medio superior y superior</t>
  </si>
  <si>
    <r>
      <t>A3.C3 Porcentaje de estudiantes  seleccionados para el otorgamiento de becas académicas en el nivel medio superior y superior</t>
    </r>
    <r>
      <rPr>
        <i/>
        <sz val="10"/>
        <color indexed="30"/>
        <rFont val="Soberana Sans"/>
      </rPr>
      <t xml:space="preserve">
</t>
    </r>
  </si>
  <si>
    <t>(Número de estudiantes seleccionados para el otorgamiento de becas académicas en el año t/ Número total de estudiantes con promedio mínimo de 8.0 en el año t)*100</t>
  </si>
  <si>
    <t>C 3 A4.C4 Aprobación de solicitudes para capacitación de profesores de educación media superior y superior en materia agropecuaria</t>
  </si>
  <si>
    <r>
      <t xml:space="preserve">A4.C4 Porcentaje de solicitudes para capacitación aprobadas de profesores de educación media superior y superior en materia agropecuaria    </t>
    </r>
    <r>
      <rPr>
        <i/>
        <sz val="10"/>
        <color indexed="30"/>
        <rFont val="Soberana Sans"/>
      </rPr>
      <t xml:space="preserve">
</t>
    </r>
  </si>
  <si>
    <t>(Número de solicitudes para capacitación aprobadas de profesores de educación media superior y superior en materia agropecuaria en el año t/Total de solicitudes para capacitación de profesores de educación media superior y superior recibidas en materia agropecuaria en el año t)*100</t>
  </si>
  <si>
    <t>D 4 A1.C1 Registro de Proyectos de Investigación asociados a las Líneas de Generación y/o Aplicación del Conocimiento-CP (LGAC-CP).</t>
  </si>
  <si>
    <r>
      <t>A1.C1 Porcentaje de proyectos de investigación de las LGAC-CP</t>
    </r>
    <r>
      <rPr>
        <i/>
        <sz val="10"/>
        <color indexed="30"/>
        <rFont val="Soberana Sans"/>
      </rPr>
      <t xml:space="preserve">
</t>
    </r>
  </si>
  <si>
    <t>(Total de proyectos de Investigación registrados en las LGAC-CP en el año t / Proyectos de Investigación de las LGAC-CP programados en el año t) * 100</t>
  </si>
  <si>
    <t>Gestión-Eficacia-Semestral</t>
  </si>
  <si>
    <r>
      <t xml:space="preserve">P1.1 Porcentaje de técnicos y profesionistas egresados con calificación igual o superior a 8.5
</t>
    </r>
    <r>
      <rPr>
        <sz val="10"/>
        <rFont val="Soberana Sans"/>
        <family val="2"/>
      </rPr>
      <t>Sin Información,Sin Justificación</t>
    </r>
  </si>
  <si>
    <r>
      <t xml:space="preserve">P1.2. Porcentaje de graduados de programas pertenecientes al PNPC-CONACYT, con calificación igual o superior a 9.0.
</t>
    </r>
    <r>
      <rPr>
        <sz val="10"/>
        <rFont val="Soberana Sans"/>
        <family val="2"/>
      </rPr>
      <t>Sin Información,Sin Justificación</t>
    </r>
  </si>
  <si>
    <r>
      <t xml:space="preserve">C2. Porcentaje de capacitaciones otorgadas a productores y técnicos de los sectores agropecuario, acuícola y forestal, respecto a las programadas
</t>
    </r>
    <r>
      <rPr>
        <sz val="10"/>
        <rFont val="Soberana Sans"/>
        <family val="2"/>
      </rPr>
      <t xml:space="preserve"> Causa : Disponibilidad presupuestal oportuna para la realización de los cursos de capacitación, que tienen buena aceptación y demanda por parte de los productores y técnicos, dada la actualización potencial que representa  los cursos que imparte el COLPOS.   Efecto: Incremento en la transferencia de conocimientos, que propicia el mayor desarrollo de capacidades de la población en el sector rural, en pro del establecimiento del extensionismo en las zonas de influencia.   Otros Motivos:</t>
    </r>
  </si>
  <si>
    <r>
      <t xml:space="preserve">C3.Porcentaje de estudiantes becados de educación media superior y superior del sector agropecuario
</t>
    </r>
    <r>
      <rPr>
        <sz val="10"/>
        <rFont val="Soberana Sans"/>
        <family val="2"/>
      </rPr>
      <t>Sin Información,Sin Justificación</t>
    </r>
  </si>
  <si>
    <r>
      <t xml:space="preserve">C4.Porcentaje de capacitaciones otorgadas a profesores del nivel medio superior y superior en materia agropecuaria respecto a las programadas
</t>
    </r>
    <r>
      <rPr>
        <sz val="10"/>
        <rFont val="Soberana Sans"/>
        <family val="2"/>
      </rPr>
      <t>Sin Información,Sin Justificación</t>
    </r>
  </si>
  <si>
    <r>
      <t xml:space="preserve">C1. Porcentaje de artículos de investigación publicados en revistas con Comité Editorial.
</t>
    </r>
    <r>
      <rPr>
        <sz val="10"/>
        <rFont val="Soberana Sans"/>
        <family val="2"/>
      </rPr>
      <t xml:space="preserve"> Causa : La diferencia de la meta alcanzada, con respecto a la programada en el semestre, es de 0.54 puntos porcentuales, derivada de la publicación de 3 artículos más de lo programado, producto de Investigaciones interdisciplinarias con una mayor generación de resultados y conocimientos.   Efecto: Incremento en la productividad de documentos científicos, que impactan en la enseñanza e investigación subsecuente en Ciencias Agrícolas, Pecuarias, Forestales y Acuícolas.   Otros Motivos:</t>
    </r>
  </si>
  <si>
    <r>
      <t xml:space="preserve">A2.C2 Porcentaje de programas de vinculación cumplidos 
</t>
    </r>
    <r>
      <rPr>
        <sz val="10"/>
        <rFont val="Soberana Sans"/>
        <family val="2"/>
      </rPr>
      <t>Sin Información,Sin Justificación</t>
    </r>
  </si>
  <si>
    <r>
      <t xml:space="preserve">A3.C3 Porcentaje de estudiantes  seleccionados para el otorgamiento de becas académicas en el nivel medio superior y superior
</t>
    </r>
    <r>
      <rPr>
        <sz val="10"/>
        <rFont val="Soberana Sans"/>
        <family val="2"/>
      </rPr>
      <t>Sin Información,Sin Justificación</t>
    </r>
  </si>
  <si>
    <r>
      <t xml:space="preserve">A4.C4 Porcentaje de solicitudes para capacitación aprobadas de profesores de educación media superior y superior en materia agropecuaria    
</t>
    </r>
    <r>
      <rPr>
        <sz val="10"/>
        <rFont val="Soberana Sans"/>
        <family val="2"/>
      </rPr>
      <t>Sin Información,Sin Justificación</t>
    </r>
  </si>
  <si>
    <r>
      <t xml:space="preserve">A1.C1 Porcentaje de proyectos de investigación de las LGAC-CP
</t>
    </r>
    <r>
      <rPr>
        <sz val="10"/>
        <rFont val="Soberana Sans"/>
        <family val="2"/>
      </rPr>
      <t xml:space="preserve"> Causa : La meta fue superada, producto de la conformación de la Matriz de Investigación Institucional, la cual se alineó con las Líneas de Generación y/o Aplicación del Conocimiento (LGAC) y registro de las mismas en el Programa Nacional de Posgrados de Calidad del CONACYT.   Efecto: Registro de proyectos dentro de las LGAC, en las diferentes áreas del conocimiento  de los Posgrados Institucionales, asociados a las investigaciones de nivel Maestría y Doctorado en Ciencias.   Otros Motivos:</t>
    </r>
  </si>
  <si>
    <t>E003</t>
  </si>
  <si>
    <t>Desarrollo y Vinculación de la Investigación Científica y Tecnológica con el Sector</t>
  </si>
  <si>
    <t>A1I-Universidad Autónoma Chapingo</t>
  </si>
  <si>
    <t>3 - Educación Superior</t>
  </si>
  <si>
    <t>4 - Formación recursos humanos para el sector (educación superior)</t>
  </si>
  <si>
    <t>Contribuir a impulsar la productividad en el sector agroalimentario mediante inversión en capital físico, humano y tecnológico que garantice la seguridad alimentaria. mediante la investigación y servicios que contribuyen al desarrollo del sector social y productivo del medio rural.</t>
  </si>
  <si>
    <t>El sector social y productivo del medio rural cuenta con investigación y servicios que contribuyen a su desarrollo</t>
  </si>
  <si>
    <r>
      <t>Porcentaje de proyectos de investigación con intervención indirecta (convencionales, estratégicos institucionales y desarrollo y transferencia de tecnología* del sector rural) generados en el año t respecto al año t-1</t>
    </r>
    <r>
      <rPr>
        <i/>
        <sz val="10"/>
        <color indexed="30"/>
        <rFont val="Soberana Sans"/>
      </rPr>
      <t xml:space="preserve">
</t>
    </r>
  </si>
  <si>
    <t>[(Número de proyectos de investigación con intervención indirecta (convencionales y estratégicos institucionales del sector rural y de desarrollo y transferencia de tecnología) generados en el año t / Número de proyectos de investigación con intervención indirecta generados en el año t-1)]*100</t>
  </si>
  <si>
    <r>
      <t>Tasa de variación del número de proyectos de servicio universitario y proyectos de investigación con intervención directa (desarrollo y transferencia de tecnología* y estratégicos de Centros e Institutos con demandas de productores) realizados en el año t respecto al año t-1</t>
    </r>
    <r>
      <rPr>
        <i/>
        <sz val="10"/>
        <color indexed="30"/>
        <rFont val="Soberana Sans"/>
      </rPr>
      <t xml:space="preserve">
</t>
    </r>
  </si>
  <si>
    <t>[(Número de proyectos de servicio universitario y proyectos de investigación con intervención directa realizados en el año t / Número de proyectos de servicio universitario y proyectos de investigación con intervención directa realizados en el año t-1)-1]*100</t>
  </si>
  <si>
    <t>A C3. Proyectos de servicio universitario realizados</t>
  </si>
  <si>
    <r>
      <t>C3. Tasa de variación de proyectos de servicio universitario realizados en el año t respecto al año t-1</t>
    </r>
    <r>
      <rPr>
        <i/>
        <sz val="10"/>
        <color indexed="30"/>
        <rFont val="Soberana Sans"/>
      </rPr>
      <t xml:space="preserve">
</t>
    </r>
  </si>
  <si>
    <t>[(Número de proyectos de servicio universitario desarrollados en el año t / Número de proyectos de servicio universitario desarrollados en el año t-1)-1]*100</t>
  </si>
  <si>
    <t>B C2. Artículos científicos publicados y registrados para su publicación en revistas con Comité Editorial</t>
  </si>
  <si>
    <r>
      <t>C2. Tasa de variación de artículos científicos publicados y registrados para su publicación en revistas con Comité Editorial en el año t con respecto al año t-1</t>
    </r>
    <r>
      <rPr>
        <i/>
        <sz val="10"/>
        <color indexed="30"/>
        <rFont val="Soberana Sans"/>
      </rPr>
      <t xml:space="preserve">
</t>
    </r>
  </si>
  <si>
    <t>[(Número de artículos científicos publicados y registrados para su publicación en revistas con Comité Editorial en el año t / Número de artículos científicos publicados y registrados para su publicación en revistas con Comité Editorial en el año t-1)-1]*100</t>
  </si>
  <si>
    <t>C C1. Innovaciones tecnológicas generadas</t>
  </si>
  <si>
    <r>
      <t>C1. Tasa de variación de innovaciones tecnológicas (títulos de obtentor de variedades y patentes) generadas en el año t con respecto al año t-1</t>
    </r>
    <r>
      <rPr>
        <i/>
        <sz val="10"/>
        <color indexed="30"/>
        <rFont val="Soberana Sans"/>
      </rPr>
      <t xml:space="preserve">
</t>
    </r>
  </si>
  <si>
    <t>[(Número de innovaciones tecnológicas (títulos de obtentor de variedades y patentes) generadas en el año t / Número de innovaciones tecnológicas generadas en el año t-1)-1]*100</t>
  </si>
  <si>
    <t>D C4. Materiales de divulgación producidos</t>
  </si>
  <si>
    <r>
      <t>C4. Tasa de variación de materiales de divulgación producidos (libros, revistas, manuales, folletos, audiovisuales y otros medios de divulgación) en el año t respecto al año t-1</t>
    </r>
    <r>
      <rPr>
        <i/>
        <sz val="10"/>
        <color indexed="30"/>
        <rFont val="Soberana Sans"/>
      </rPr>
      <t xml:space="preserve">
</t>
    </r>
  </si>
  <si>
    <t>[(Número de materiales de divulgación producidos (libros, revistas, manuales, folletos, audiovisuales y otros medios de divulgación) en el año t / Número de materiales de divulgación producidos en el año t-1)-1]*100</t>
  </si>
  <si>
    <t>A 1 A1-C3 Proyectos de investigación vinculados con instituciones externas a la universidad</t>
  </si>
  <si>
    <r>
      <t>A1-C3. Tasa de variación de proyectos de investigación vinculados con instituciones externas a la universidad generados en el año t respecto al año t-1</t>
    </r>
    <r>
      <rPr>
        <i/>
        <sz val="10"/>
        <color indexed="30"/>
        <rFont val="Soberana Sans"/>
      </rPr>
      <t xml:space="preserve">
</t>
    </r>
  </si>
  <si>
    <t>[(Número de proyectos de investigación vinculados con instituciones externas a la universidad generados en el año t / Número de proyectos de investigación vinculados con instituciones externas a la universidad generados en el año t-1)-1]*100</t>
  </si>
  <si>
    <t>A 2 A4-C3 Municipios de alta y muy alta marginalidad atendidos</t>
  </si>
  <si>
    <r>
      <t>A4-C3. Tasa de variación de proyectos de servicio universitario desarrollados en municipios con alta y muy alta marginación en el año t respecto al año t-1</t>
    </r>
    <r>
      <rPr>
        <i/>
        <sz val="10"/>
        <color indexed="30"/>
        <rFont val="Soberana Sans"/>
      </rPr>
      <t xml:space="preserve">
</t>
    </r>
  </si>
  <si>
    <t>[(Número de proyectos de servicio universitario desarrollados en municipios de alta y muy alta marginación en el año t / Número de proyectos de servicio universitario desarrollados en municipios de alta y muy alta marginación en el año t-1)-1]*100</t>
  </si>
  <si>
    <t>B 3 A2-C2 Profesores investigadores de la Universidad Autónoma Chapingo con altos niveles de productividad científica</t>
  </si>
  <si>
    <r>
      <t>A2-C2. Porcentaje de promociones (una promoción es considerada como el nuevo ingreso de un doctor al Sistema Nacional de Investigadores (SNI) como candidato, de candidato a Nivel1, de Nivel1 a Nivel2, de Nivel2 a Nivel3 y de Nivel3 a Emérito) de los profesores investigadores dentro del SNI del año t respecto al número de profesores investigadores pertenecientes al SNI en el año t</t>
    </r>
    <r>
      <rPr>
        <i/>
        <sz val="10"/>
        <color indexed="30"/>
        <rFont val="Soberana Sans"/>
      </rPr>
      <t xml:space="preserve">
</t>
    </r>
  </si>
  <si>
    <t>[(Número de promociones de los profesores investigadores dentro del SNI en el año t) / (Número de profesores investigadores pertenecientes al SNI en el año t)]*100</t>
  </si>
  <si>
    <t>B 4 A3-C2 Estudiantes en programas de posgrado orientados a la investigación</t>
  </si>
  <si>
    <r>
      <t>A3-C2. Tasa de variación del número de estudiantes en programas de posgrado orientados a la investigación reconocidos por el Programa Nacional de Posgrado de Calidad (PNPC) en el año t respecto al año t-1</t>
    </r>
    <r>
      <rPr>
        <i/>
        <sz val="10"/>
        <color indexed="30"/>
        <rFont val="Soberana Sans"/>
      </rPr>
      <t xml:space="preserve">
</t>
    </r>
  </si>
  <si>
    <t>[(Número de estudiantes en programas de posgrado orientados a la investigación reconocidos por el PNPC en el año t / Número de estudiantes en programas de posgrado orientados a la investigación reconocidos por el PNPC en el año t-1)-1]*100</t>
  </si>
  <si>
    <r>
      <t xml:space="preserve">Porcentaje de proyectos de investigación con intervención indirecta (convencionales, estratégicos institucionales y desarrollo y transferencia de tecnología* del sector rural) generados en el año t respecto al año t-1
</t>
    </r>
    <r>
      <rPr>
        <sz val="10"/>
        <rFont val="Soberana Sans"/>
        <family val="2"/>
      </rPr>
      <t>Sin Información,Sin Justificación</t>
    </r>
  </si>
  <si>
    <r>
      <t xml:space="preserve">Tasa de variación del número de proyectos de servicio universitario y proyectos de investigación con intervención directa (desarrollo y transferencia de tecnología* y estratégicos de Centros e Institutos con demandas de productores) realizados en el año t respecto al año t-1
</t>
    </r>
    <r>
      <rPr>
        <sz val="10"/>
        <rFont val="Soberana Sans"/>
        <family val="2"/>
      </rPr>
      <t>Sin Información,Sin Justificación</t>
    </r>
  </si>
  <si>
    <r>
      <t xml:space="preserve">C3. Tasa de variación de proyectos de servicio universitario realizados en el año t respecto al año t-1
</t>
    </r>
    <r>
      <rPr>
        <sz val="10"/>
        <rFont val="Soberana Sans"/>
        <family val="2"/>
      </rPr>
      <t>Sin Información,Sin Justificación</t>
    </r>
  </si>
  <si>
    <r>
      <t xml:space="preserve">C2. Tasa de variación de artículos científicos publicados y registrados para su publicación en revistas con Comité Editorial en el año t con respecto al año t-1
</t>
    </r>
    <r>
      <rPr>
        <sz val="10"/>
        <rFont val="Soberana Sans"/>
        <family val="2"/>
      </rPr>
      <t>Sin Información,Sin Justificación</t>
    </r>
  </si>
  <si>
    <r>
      <t xml:space="preserve">C1. Tasa de variación de innovaciones tecnológicas (títulos de obtentor de variedades y patentes) generadas en el año t con respecto al año t-1
</t>
    </r>
    <r>
      <rPr>
        <sz val="10"/>
        <rFont val="Soberana Sans"/>
        <family val="2"/>
      </rPr>
      <t>Sin Información,Sin Justificación</t>
    </r>
  </si>
  <si>
    <r>
      <t xml:space="preserve">C4. Tasa de variación de materiales de divulgación producidos (libros, revistas, manuales, folletos, audiovisuales y otros medios de divulgación) en el año t respecto al año t-1
</t>
    </r>
    <r>
      <rPr>
        <sz val="10"/>
        <rFont val="Soberana Sans"/>
        <family val="2"/>
      </rPr>
      <t>Sin Información,Sin Justificación</t>
    </r>
  </si>
  <si>
    <r>
      <t xml:space="preserve">A1-C3. Tasa de variación de proyectos de investigación vinculados con instituciones externas a la universidad generados en el año t respecto al año t-1
</t>
    </r>
    <r>
      <rPr>
        <sz val="10"/>
        <rFont val="Soberana Sans"/>
        <family val="2"/>
      </rPr>
      <t>Sin Información,Sin Justificación</t>
    </r>
  </si>
  <si>
    <r>
      <t xml:space="preserve">A4-C3. Tasa de variación de proyectos de servicio universitario desarrollados en municipios con alta y muy alta marginación en el año t respecto al año t-1
</t>
    </r>
    <r>
      <rPr>
        <sz val="10"/>
        <rFont val="Soberana Sans"/>
        <family val="2"/>
      </rPr>
      <t>Sin Información,Sin Justificación</t>
    </r>
  </si>
  <si>
    <r>
      <t xml:space="preserve">A2-C2. Porcentaje de promociones (una promoción es considerada como el nuevo ingreso de un doctor al Sistema Nacional de Investigadores (SNI) como candidato, de candidato a Nivel1, de Nivel1 a Nivel2, de Nivel2 a Nivel3 y de Nivel3 a Emérito) de los profesores investigadores dentro del SNI del año t respecto al número de profesores investigadores pertenecientes al SNI en el año t
</t>
    </r>
    <r>
      <rPr>
        <sz val="10"/>
        <rFont val="Soberana Sans"/>
        <family val="2"/>
      </rPr>
      <t>Sin Información,Sin Justificación</t>
    </r>
  </si>
  <si>
    <r>
      <t xml:space="preserve">A3-C2. Tasa de variación del número de estudiantes en programas de posgrado orientados a la investigación reconocidos por el Programa Nacional de Posgrado de Calidad (PNPC) en el año t respecto al año t-1
</t>
    </r>
    <r>
      <rPr>
        <sz val="10"/>
        <rFont val="Soberana Sans"/>
        <family val="2"/>
      </rPr>
      <t xml:space="preserve"> Causa : Para el mes de junio no se programó meta, derivado de que para este periodo no se cuenta con un avance significativo. Efecto: Sin efectos Otros Motivos:</t>
    </r>
  </si>
  <si>
    <t>E006</t>
  </si>
  <si>
    <t>Generación de Proyectos de Investigación</t>
  </si>
  <si>
    <t>JAG-Instituto Nacional de Investigaciones Forestales, Agrícolas y Pecuarias</t>
  </si>
  <si>
    <t>8 - Ciencia, Tecnología e Innovación</t>
  </si>
  <si>
    <t>3 - Servicios Científicos y Tecnológicos</t>
  </si>
  <si>
    <t>7 - Tecnificación e innovación de las actividades del sector</t>
  </si>
  <si>
    <t>Contribuir a impulsar la productividad en el sector agroalimentario mediante inversión en capital físico, humano y tecnológico que garantice la seguridad alimentaria. mediante soluciones tecnológicas en los procesos productivos de los sectores acuícola, forestal, agrícola, pecuario y pesquero.</t>
  </si>
  <si>
    <r>
      <t>Porcentaje de variación anual del valor de la producción pesquera y acuícola a nivel nacional</t>
    </r>
    <r>
      <rPr>
        <i/>
        <sz val="10"/>
        <color indexed="30"/>
        <rFont val="Soberana Sans"/>
      </rPr>
      <t xml:space="preserve">
</t>
    </r>
  </si>
  <si>
    <t>(Valor de la producción pesquera y acuícola en el año tn / Valor de la producción pesquera y acuícola en el año tn-1)* 100</t>
  </si>
  <si>
    <r>
      <t>Tasa de cambio en el ingreso neto de los productores forestales y agropecuarios encuestados en el uso de innovaciones tecnológicas con respecto de los productores que utilizaron tecnologías testigo</t>
    </r>
    <r>
      <rPr>
        <i/>
        <sz val="10"/>
        <color indexed="30"/>
        <rFont val="Soberana Sans"/>
      </rPr>
      <t xml:space="preserve">
</t>
    </r>
  </si>
  <si>
    <t>((Promedio del ingreso neto de los productores forestales y agropecuarios generado por 10 tecnologías en uso en el año tn-1) / (Promedio del Ingreso neto generado por 10 tecnologías testigo en el año tn-1)-1)*100</t>
  </si>
  <si>
    <t>tasa</t>
  </si>
  <si>
    <t>Los sectores acuícola, forestal, agrícola, pecuario y pesquero cuentan con soluciones tecnológicas en sus procesos productivos</t>
  </si>
  <si>
    <r>
      <t>P1.2. Porcentaje de Distritos de Desarrollo Rural en donde se usa tecnología del Instituto Nacional de Investigaciones Forestales, Agrícolas y Pecuarias en el año tn</t>
    </r>
    <r>
      <rPr>
        <i/>
        <sz val="10"/>
        <color indexed="30"/>
        <rFont val="Soberana Sans"/>
      </rPr>
      <t xml:space="preserve">
</t>
    </r>
  </si>
  <si>
    <t>(Número de Distritos de Desarrollo Rural en donde se usa tecnología del Instituto Nacional de Investigaciones Forestales, Agrícolas y Pecuarias en el año tn /Número de Distritos de Desarrollo Rural en el país) *100</t>
  </si>
  <si>
    <r>
      <t>P1.1 Porcentaje de tecnologías adoptadas por productores y usuarios vinculados con los sectores forestal, agrícola y pecuario en el año tn, con respecto a las tecnologías generadas por el Instituto Nacional de Investigaciones Forestales, Agrícolas y Pecuarias en el año tn-4</t>
    </r>
    <r>
      <rPr>
        <i/>
        <sz val="10"/>
        <color indexed="30"/>
        <rFont val="Soberana Sans"/>
      </rPr>
      <t xml:space="preserve">
</t>
    </r>
  </si>
  <si>
    <t>(Número de tecnologías adoptadas por los productores y usuarios vinculados con los sectores forestal, agrícola y pecuario en el año tn / Número de tecnologías generadas en el año tn-4)*100</t>
  </si>
  <si>
    <r>
      <t>P1.3  Porcentaje de Planes de Manejo Pesquero elaborados que integran soluciones tecnológicas</t>
    </r>
    <r>
      <rPr>
        <i/>
        <sz val="10"/>
        <color indexed="30"/>
        <rFont val="Soberana Sans"/>
      </rPr>
      <t xml:space="preserve">
</t>
    </r>
  </si>
  <si>
    <t>(Número de Planes de Manejo Pesquero elaborados que integran soluciones tecnológicas / Número Total de  Planes de Manejo Pesquero programados)*100</t>
  </si>
  <si>
    <t>A C1. Porcentaje de tecnologías forestales, agrícolas y pecuarias generadas en el año tn</t>
  </si>
  <si>
    <r>
      <t>C1.Porcentaje de tecnologías forestales, agrícolas y pecuarias generadas con respecto a las tecnologías generadas en el año tn-4</t>
    </r>
    <r>
      <rPr>
        <i/>
        <sz val="10"/>
        <color indexed="30"/>
        <rFont val="Soberana Sans"/>
      </rPr>
      <t xml:space="preserve">
</t>
    </r>
  </si>
  <si>
    <t>(Número de tecnologías forestales, agrícolas y pecuarias, generadas en el año tn/Número de tecnologías forestales, agrícolas y pecuarias generadas en el año tn-4) *100</t>
  </si>
  <si>
    <t>B C2.Tecnologías transferidas a los productores forestales y agropecuarios</t>
  </si>
  <si>
    <r>
      <t>C2.Porcentaje de tecnologías transferidas a los productores y/o usuarios vinculados con los sectores forestal, agrícola y pecuario en el año tn con respecto de las tecnologías validadas el año  tn-1</t>
    </r>
    <r>
      <rPr>
        <i/>
        <sz val="10"/>
        <color indexed="30"/>
        <rFont val="Soberana Sans"/>
      </rPr>
      <t xml:space="preserve">
</t>
    </r>
  </si>
  <si>
    <t>(Número de tecnologías transferidas en el año tn / Número de tecnologías validadas en el año tn-1)*100</t>
  </si>
  <si>
    <t>C C4. Carta Nacional Pesquera concluída</t>
  </si>
  <si>
    <r>
      <t>C4. Porcentaje de avance en la elaboración de la Carta Nacional Pesquera</t>
    </r>
    <r>
      <rPr>
        <i/>
        <sz val="10"/>
        <color indexed="30"/>
        <rFont val="Soberana Sans"/>
      </rPr>
      <t xml:space="preserve">
</t>
    </r>
  </si>
  <si>
    <t>(Número de actividades concluidas del plan de trabajo/ Número de actividades programadas del plan de trabajo)*100</t>
  </si>
  <si>
    <t>D C3. Instrumentos científicos y técnicos elaborados que promuevan el aprovechamiento sustentable de los recursos pesqueros y acuícolas.</t>
  </si>
  <si>
    <r>
      <t>C3. Porcentaje de opiniones y dictámenes técnicos que promuevan el aprovechamiento sustentable de los recursos pesqueros y acuícolas.</t>
    </r>
    <r>
      <rPr>
        <i/>
        <sz val="10"/>
        <color indexed="30"/>
        <rFont val="Soberana Sans"/>
      </rPr>
      <t xml:space="preserve">
</t>
    </r>
  </si>
  <si>
    <t>(Número de opiniones y dictámenes técnicos emitidos/Número de opiniones y dictámenes técnicos solicitados que promuevan el aprovechamiento sustentable de los recursos pesqueros y acuícolas)*100</t>
  </si>
  <si>
    <t>E C5. Carta Nacional Acuícola concluída</t>
  </si>
  <si>
    <r>
      <t>C5. Porcentaje de avance en la elaboración de la Carta Nacional Acuícola</t>
    </r>
    <r>
      <rPr>
        <i/>
        <sz val="10"/>
        <color indexed="30"/>
        <rFont val="Soberana Sans"/>
      </rPr>
      <t xml:space="preserve">
</t>
    </r>
  </si>
  <si>
    <t>F C6. Capacitaciones realizadas</t>
  </si>
  <si>
    <r>
      <t>C6. Porcentaje de capacitaciones realizadas que promueven el desarrollo y la innovación tecnológica</t>
    </r>
    <r>
      <rPr>
        <i/>
        <sz val="10"/>
        <color indexed="30"/>
        <rFont val="Soberana Sans"/>
      </rPr>
      <t xml:space="preserve">
</t>
    </r>
  </si>
  <si>
    <t>(Número de capacitaciones realizadas que promueven el desarrollo y la innovación tecnológica / Numero total de capacitaciones realizadas)*100</t>
  </si>
  <si>
    <t>A 1 A1. C1 Generación y documentación de nuevos conocimientos</t>
  </si>
  <si>
    <r>
      <t>A1.C1. Promedio de artículos científicos publicados por investigador en activo en el año tn</t>
    </r>
    <r>
      <rPr>
        <i/>
        <sz val="10"/>
        <color indexed="30"/>
        <rFont val="Soberana Sans"/>
      </rPr>
      <t xml:space="preserve">
</t>
    </r>
  </si>
  <si>
    <t>(Número de artículos científicos con arbitraje publicados en el año tn/Número total de investigadores en activo en el año tn)</t>
  </si>
  <si>
    <t>Promedio</t>
  </si>
  <si>
    <t>Gestión-Eficiencia-Semestral</t>
  </si>
  <si>
    <t>A 2 A2.C1. Validación de tecnologías con productores y usuarios de los sectores forestales, agrícolas y pecuarias</t>
  </si>
  <si>
    <r>
      <t xml:space="preserve"> A2.C1. Porcentaje de tecnologías validadas en el año tn con respecto de las tecnologías generadas el año tn-1</t>
    </r>
    <r>
      <rPr>
        <i/>
        <sz val="10"/>
        <color indexed="30"/>
        <rFont val="Soberana Sans"/>
      </rPr>
      <t xml:space="preserve">
</t>
    </r>
  </si>
  <si>
    <t>(Número de tecnologías validadas en el año tn / Número de tecnologías generadas en el año tn-1)*100</t>
  </si>
  <si>
    <t>A 3 A3. C1. Elaboración de publicaciones tecnológicas</t>
  </si>
  <si>
    <r>
      <t>A3.C1 Promedio de publicaciones tecnológicas por investigador en activo en el año tn</t>
    </r>
    <r>
      <rPr>
        <i/>
        <sz val="10"/>
        <color indexed="30"/>
        <rFont val="Soberana Sans"/>
      </rPr>
      <t xml:space="preserve">
</t>
    </r>
  </si>
  <si>
    <t>(Número de publicaciones tecnológicas en el año tn/Número total de investigadores en activo en el año tn)</t>
  </si>
  <si>
    <t>B 4 A4. C2. Capacitación a productores y técnicos a través de cursos, talleres y eventos de difusión</t>
  </si>
  <si>
    <r>
      <t>A4.C2.Promedio de cursos, talleres, eventos demostrativos y foros de divulgación impartidos por investigador en activo en el año tn</t>
    </r>
    <r>
      <rPr>
        <i/>
        <sz val="10"/>
        <color indexed="30"/>
        <rFont val="Soberana Sans"/>
      </rPr>
      <t xml:space="preserve">
</t>
    </r>
  </si>
  <si>
    <t>(Número de cursos, talleres, eventos demostrativos y foros de divulgación impartidos por investigador en el año tn/ Número total de investigadores en activo en el año tn)</t>
  </si>
  <si>
    <t>Gestión-Eficiencia-Trimestral</t>
  </si>
  <si>
    <t>B 5 A5. C2. Capacitación y formación de profesionistas en temas prioritarios del sector agrícola, pecuario y/o forestal</t>
  </si>
  <si>
    <r>
      <t>A5.C2. Promedio de profesionistas del sector atendidos por investigador en activo en el año tn</t>
    </r>
    <r>
      <rPr>
        <i/>
        <sz val="10"/>
        <color indexed="30"/>
        <rFont val="Soberana Sans"/>
      </rPr>
      <t xml:space="preserve">
</t>
    </r>
  </si>
  <si>
    <t>(Número de profesionistas del sector atendidos en el año tn/Número de investigadores en activo en el año tn)</t>
  </si>
  <si>
    <t>B 6 A6.C2. Capacitación de personal</t>
  </si>
  <si>
    <r>
      <t>A6.C2. Porcentaje total de personal del Instituto Nacional de Investigaciones Forestales, Agrícolas y Pecuarias que se capacita en el año tn</t>
    </r>
    <r>
      <rPr>
        <i/>
        <sz val="10"/>
        <color indexed="30"/>
        <rFont val="Soberana Sans"/>
      </rPr>
      <t xml:space="preserve">
</t>
    </r>
  </si>
  <si>
    <t>(Número de personas capacitadas en el año tn/ Número total de personal en activo en el año tn)*100</t>
  </si>
  <si>
    <t>C 7 A8.C4. Elaboración de las Fichas de la Carta Nacional Pesquera</t>
  </si>
  <si>
    <r>
      <t>A8. C4 Porcentaje de avance en la elaboración de las fichas de la Carta Nacional Pesquera</t>
    </r>
    <r>
      <rPr>
        <i/>
        <sz val="10"/>
        <color indexed="30"/>
        <rFont val="Soberana Sans"/>
      </rPr>
      <t xml:space="preserve">
</t>
    </r>
  </si>
  <si>
    <t>(Promedio del porcentaje de avance en la elaboración de las fichas de la Carta Nacional Pesquera / Número de fichas de la Carta Nacional Pesquera comprometidas) x 100</t>
  </si>
  <si>
    <t>D 8 A7.C3. Elaboración de Informes de Investigaciones Científicas y Técnicas que promueven el desarrollo y la innovación tecnológica</t>
  </si>
  <si>
    <r>
      <t>A7.C3. Porcentaje de informes elaborados de investigaciones que promueven el desarrollo y la innovación tecnológica</t>
    </r>
    <r>
      <rPr>
        <i/>
        <sz val="10"/>
        <color indexed="30"/>
        <rFont val="Soberana Sans"/>
      </rPr>
      <t xml:space="preserve">
</t>
    </r>
  </si>
  <si>
    <t>(Número de informes de investigaciones que promueven el desarrollo y la innovación tecnológica/Numero de informes de investigaciones científicas y técnicas programadas)*100</t>
  </si>
  <si>
    <t>E 9 A9.C5. Elaboración de las Fichas de la Carta Nacional Acuícola</t>
  </si>
  <si>
    <r>
      <t>A9.C5 Porcentaje de avance en la elaboración de las fichas de la Carta Nacional Acuícola</t>
    </r>
    <r>
      <rPr>
        <i/>
        <sz val="10"/>
        <color indexed="30"/>
        <rFont val="Soberana Sans"/>
      </rPr>
      <t xml:space="preserve">
</t>
    </r>
  </si>
  <si>
    <t>(Promedio del porcentaje de avance en la elaboración de las fichas de la Carta Nacional Acuícola / Número de fichas de la Carta Nacional Acuícola comprometidas)* 100</t>
  </si>
  <si>
    <t>F 10 A10. C6 Atención a solicitudes de capacitación</t>
  </si>
  <si>
    <r>
      <t>A10.C6. Porcentaje de capacitaciones atendidas</t>
    </r>
    <r>
      <rPr>
        <i/>
        <sz val="10"/>
        <color indexed="30"/>
        <rFont val="Soberana Sans"/>
      </rPr>
      <t xml:space="preserve">
</t>
    </r>
  </si>
  <si>
    <t>(Número de capacitaciones atendidas/Numero de capacitaciones solicitadas)*100</t>
  </si>
  <si>
    <r>
      <t xml:space="preserve">Porcentaje de variación anual del valor de la producción pesquera y acuícola a nivel nacional
</t>
    </r>
    <r>
      <rPr>
        <sz val="10"/>
        <rFont val="Soberana Sans"/>
        <family val="2"/>
      </rPr>
      <t>Sin Información,Sin Justificación</t>
    </r>
  </si>
  <si>
    <r>
      <t xml:space="preserve">Tasa de cambio en el ingreso neto de los productores forestales y agropecuarios encuestados en el uso de innovaciones tecnológicas con respecto de los productores que utilizaron tecnologías testigo
</t>
    </r>
    <r>
      <rPr>
        <sz val="10"/>
        <rFont val="Soberana Sans"/>
        <family val="2"/>
      </rPr>
      <t>Sin Información,Sin Justificación</t>
    </r>
  </si>
  <si>
    <r>
      <t xml:space="preserve">P1.2. Porcentaje de Distritos de Desarrollo Rural en donde se usa tecnología del Instituto Nacional de Investigaciones Forestales, Agrícolas y Pecuarias en el año tn
</t>
    </r>
    <r>
      <rPr>
        <sz val="10"/>
        <rFont val="Soberana Sans"/>
        <family val="2"/>
      </rPr>
      <t>Sin Información,Sin Justificación</t>
    </r>
  </si>
  <si>
    <r>
      <t xml:space="preserve">P1.1 Porcentaje de tecnologías adoptadas por productores y usuarios vinculados con los sectores forestal, agrícola y pecuario en el año tn, con respecto a las tecnologías generadas por el Instituto Nacional de Investigaciones Forestales, Agrícolas y Pecuarias en el año tn-4
</t>
    </r>
    <r>
      <rPr>
        <sz val="10"/>
        <rFont val="Soberana Sans"/>
        <family val="2"/>
      </rPr>
      <t>Sin Información,Sin Justificación</t>
    </r>
  </si>
  <si>
    <r>
      <t xml:space="preserve">P1.3  Porcentaje de Planes de Manejo Pesquero elaborados que integran soluciones tecnológicas
</t>
    </r>
    <r>
      <rPr>
        <sz val="10"/>
        <rFont val="Soberana Sans"/>
        <family val="2"/>
      </rPr>
      <t>Sin Información,Sin Justificación</t>
    </r>
  </si>
  <si>
    <r>
      <t xml:space="preserve">C1.Porcentaje de tecnologías forestales, agrícolas y pecuarias generadas con respecto a las tecnologías generadas en el año tn-4
</t>
    </r>
    <r>
      <rPr>
        <sz val="10"/>
        <rFont val="Soberana Sans"/>
        <family val="2"/>
      </rPr>
      <t xml:space="preserve"> Causa : Derivado del dinamismo generado por el cierre de sexenio, los Centros de Investigación del Instituto tomaron acciones preventivas, por lo que, en medida de lo posible, adelantaron las actividades programadas, con lo cual se obtuvo un porcentaje de cumplimiento del  80%  adicional sobre la meta programada. Efecto: Se obtuvo una desviación positiva para el cierre del primer semestre, con la generación de 18 tecnologías que coadyuvan al fortalecimiento del quehacer Institucional   Otros Motivos:</t>
    </r>
  </si>
  <si>
    <r>
      <t xml:space="preserve">C2.Porcentaje de tecnologías transferidas a los productores y/o usuarios vinculados con los sectores forestal, agrícola y pecuario en el año tn con respecto de las tecnologías validadas el año  tn-1
</t>
    </r>
    <r>
      <rPr>
        <sz val="10"/>
        <rFont val="Soberana Sans"/>
        <family val="2"/>
      </rPr>
      <t xml:space="preserve"> Causa : Derivado del dinamismo generado por el cierre de sexenio, los Centros de Investigación del Instituto tomaron acciones preventivas, por lo que, en medida de lo posible, adelantaron las actividades programadas, con lo cual se obtuvo un 50% de cumplimiento adicional sobre la meta programada. Efecto: Se obtuvo una desviación positiva para el cierre del primer semestre, con la transferencia de tecnologías que coadyuvan al fortalecimiento del que hacer Institucional   Otros Motivos:</t>
    </r>
  </si>
  <si>
    <r>
      <t xml:space="preserve">C4. Porcentaje de avance en la elaboración de la Carta Nacional Pesquera
</t>
    </r>
    <r>
      <rPr>
        <sz val="10"/>
        <rFont val="Soberana Sans"/>
        <family val="2"/>
      </rPr>
      <t xml:space="preserve"> Causa : Comportamiento de la meta acorde a lo programado.     Efecto: Comportamiento de la meta acorde a lo programado.     Otros Motivos:</t>
    </r>
  </si>
  <si>
    <r>
      <t xml:space="preserve">C3. Porcentaje de opiniones y dictámenes técnicos que promuevan el aprovechamiento sustentable de los recursos pesqueros y acuícolas.
</t>
    </r>
    <r>
      <rPr>
        <sz val="10"/>
        <rFont val="Soberana Sans"/>
        <family val="2"/>
      </rPr>
      <t xml:space="preserve"> Causa : La meta programada no se cumple debido a que las solicitudes de opiniones y dictámenes técnicos son realizadas mayoritariamente por la CONAPESCA, a demanda del sector pesquero y acuícola, factor que no es controlable por el INAPESCA. Efecto: La emisión de opiniones y dictámenes técnicos trae consigo beneficios a favor de los solicitantes, toda vez que en su mayoría los dictámenes y opiniones técnicos están asociados a permisos de pesca. Ello conlleva el aprovechamiento sustentable de los recursos pesqueros y acuícolas. Otros Motivos:</t>
    </r>
  </si>
  <si>
    <r>
      <t xml:space="preserve">C5. Porcentaje de avance en la elaboración de la Carta Nacional Acuícola
</t>
    </r>
    <r>
      <rPr>
        <sz val="10"/>
        <rFont val="Soberana Sans"/>
        <family val="2"/>
      </rPr>
      <t xml:space="preserve"> Causa : Comportamiento de la meta acorde a lo programado.    Efecto: Comportamiento de la meta acorde a lo programado.    Otros Motivos:</t>
    </r>
  </si>
  <si>
    <r>
      <t xml:space="preserve">C6. Porcentaje de capacitaciones realizadas que promueven el desarrollo y la innovación tecnológica
</t>
    </r>
    <r>
      <rPr>
        <sz val="10"/>
        <rFont val="Soberana Sans"/>
        <family val="2"/>
      </rPr>
      <t xml:space="preserve"> Causa : La meta queda por debajo de lo planeado debido a que las capacitaciones que promueven el desarrollo y la innovación tecnológica, son solicitadas a demanda del sector pesquero y acuícola; siendo ésta más baja durante el periodo reportado. Efecto: Aunque se presenta un retraso en el cumplimiento de la meta, se cuenta con el tiempo suficiente para el cumplimiento de la misma y promover el desarrollo y la innovación tecnológica que el Instituto genera.              Otros Motivos:</t>
    </r>
  </si>
  <si>
    <r>
      <t xml:space="preserve">A1.C1. Promedio de artículos científicos publicados por investigador en activo en el año tn
</t>
    </r>
    <r>
      <rPr>
        <sz val="10"/>
        <rFont val="Soberana Sans"/>
        <family val="2"/>
      </rPr>
      <t xml:space="preserve"> Causa : Los artículos científicos dependen de los procesos de cada editorial, por tal motivo no se tiene certeza de la fecha de publicación, con lo cual en el primer semestre se obtuvo una desviación positiva de la meta alcanzada del 47%. Efecto: El efecto es positivo toda vez que se cuenta con una mayor oferta de artículos científicos a disponibilidad de los usuarios. Otros Motivos:</t>
    </r>
  </si>
  <si>
    <r>
      <t xml:space="preserve"> A2.C1. Porcentaje de tecnologías validadas en el año tn con respecto de las tecnologías generadas el año tn-1
</t>
    </r>
    <r>
      <rPr>
        <sz val="10"/>
        <rFont val="Soberana Sans"/>
        <family val="2"/>
      </rPr>
      <t xml:space="preserve"> Causa : Derivado del dinamismo generado por el cierre de sexenio, los Centros de Investigación del Instituto tomaron acciones preventivas, por lo que, en medida de lo posible, adelantaron las actividades programadas, con lo cual se obtuvo un 49.84% de cumplimiento adicional sobre la meta programada Efecto: Se obtuvo una desviación positiva para el cierre del primer semestre, validando tecnologías que coadyuvan al fortalecimiento del quehacer Institucional   Otros Motivos:</t>
    </r>
  </si>
  <si>
    <r>
      <t xml:space="preserve">A3.C1 Promedio de publicaciones tecnológicas por investigador en activo en el año tn
</t>
    </r>
    <r>
      <rPr>
        <sz val="10"/>
        <rFont val="Soberana Sans"/>
        <family val="2"/>
      </rPr>
      <t xml:space="preserve"> Causa : Se obtuvieron más publicaciones tecnológicas de las programadas para el primer semestre derivado a que estas dependen de los procesos de cada editorial, por tal motivo no se tiene certeza de la fecha de publicación, por lo cual la meta alcanzada fue de un 62%, por arriba de lo programado.  Efecto: Los usuarios cuentan con un mayor acceso a las publicaciones generadas por investigadores del INIFAP, en las cuales se difunden conocimientos técnicos de los sectores agrícola, pecuario y forestal.   Otros Motivos:</t>
    </r>
  </si>
  <si>
    <r>
      <t xml:space="preserve">A4.C2.Promedio de cursos, talleres, eventos demostrativos y foros de divulgación impartidos por investigador en activo en el año tn
</t>
    </r>
    <r>
      <rPr>
        <sz val="10"/>
        <rFont val="Soberana Sans"/>
        <family val="2"/>
      </rPr>
      <t xml:space="preserve"> Causa : Derivado de las diversas actividades generadas por el cierre de sexenio los Centros de Investigación del Instituto tomaron acciones preventivas, por lo que, en medida de lo posible, adelantaron los eventos programados.  Se atendieron las diversas demandas de capacitación y difusión de conocimientos solicitadas por los usuarios de los sectores forestal, agrícola y pecuario, con lo cual se obtuvo un 45% de cumplimiento adicional sobre la meta programada. Efecto: Gracias a las previsiones y la pronta respuesta del instituto a las demandas de los usuarios, existe una desviación positiva con una mayor difusión de conocimientos de las tecnologías e investigación generada en INIFAP   Otros Motivos:</t>
    </r>
  </si>
  <si>
    <r>
      <t xml:space="preserve">A5.C2. Promedio de profesionistas del sector atendidos por investigador en activo en el año tn
</t>
    </r>
    <r>
      <rPr>
        <sz val="10"/>
        <rFont val="Soberana Sans"/>
        <family val="2"/>
      </rPr>
      <t xml:space="preserve"> Causa : Derivado de algunos procesos y ciclos productivos, los periodos de capacitación para los profesionistas del sector se retrasaron, en razón de lo anterior se obtuvo un cumplimiento del 88.33% de la meta programada para el primer semestre.  Efecto: Dado que la variación es mínima, aunado al hecho de se implementarán las acciones necesarias para el cumplimiento de la meta anual,  no se consideran efectos negativos. Otros Motivos:En la causa se menciona el porcentaje de cumplimiento de la meta en 88.33%, dato que resulta al utilizar todos los decimales contenidos en las metas relativas, siendo el mismo que si se obtiene de las metas absolutas; se hace la presente aclaración dado que si se toman únicamente los dos decimales que se registran en este sistema, para calcular el porcentaje de avance de la meta, el resultado es diferente y no preciso. </t>
    </r>
  </si>
  <si>
    <r>
      <t xml:space="preserve">A6.C2. Porcentaje total de personal del Instituto Nacional de Investigaciones Forestales, Agrícolas y Pecuarias que se capacita en el año tn
</t>
    </r>
    <r>
      <rPr>
        <sz val="10"/>
        <rFont val="Soberana Sans"/>
        <family val="2"/>
      </rPr>
      <t xml:space="preserve"> Causa : Para el segundo trimestre se superó ligeramente la meta programada, esto se debió a que se ofertaron más cursos de capacitación presenciales y a distancia, asimismo en este periodo se tuvo una mayor participación del personal operativo. Efecto: Para este periodo (abril - junio) se alcanzó a capacitar a más servidores públicos en diversos temas, lo que representó un avance porcentual acumulado del 44.53%, 2.57% más de lo programado. Otros Motivos:</t>
    </r>
  </si>
  <si>
    <r>
      <t xml:space="preserve">A8. C4 Porcentaje de avance en la elaboración de las fichas de la Carta Nacional Pesquera
</t>
    </r>
    <r>
      <rPr>
        <sz val="10"/>
        <rFont val="Soberana Sans"/>
        <family val="2"/>
      </rPr>
      <t xml:space="preserve"> Causa : Comportamiento de la meta acorde a lo programado. Efecto: Comportamiento de la meta acorde a lo programado. Otros Motivos:</t>
    </r>
  </si>
  <si>
    <r>
      <t xml:space="preserve">A7.C3. Porcentaje de informes elaborados de investigaciones que promueven el desarrollo y la innovación tecnológica
</t>
    </r>
    <r>
      <rPr>
        <sz val="10"/>
        <rFont val="Soberana Sans"/>
        <family val="2"/>
      </rPr>
      <t xml:space="preserve"> Causa : Comportamiento de la meta acorde a lo programado.    Efecto: Comportamiento de la meta acorde a lo programado.    Otros Motivos:</t>
    </r>
  </si>
  <si>
    <r>
      <t xml:space="preserve">A9.C5 Porcentaje de avance en la elaboración de las fichas de la Carta Nacional Acuícola
</t>
    </r>
    <r>
      <rPr>
        <sz val="10"/>
        <rFont val="Soberana Sans"/>
        <family val="2"/>
      </rPr>
      <t xml:space="preserve"> Causa : Comportamiento de la meta conforme a lo planeado.    Efecto: Comportamiento de la meta conforme a lo planeado.    Otros Motivos:</t>
    </r>
  </si>
  <si>
    <r>
      <t xml:space="preserve">A10.C6. Porcentaje de capacitaciones atendidas
</t>
    </r>
    <r>
      <rPr>
        <sz val="10"/>
        <rFont val="Soberana Sans"/>
        <family val="2"/>
      </rPr>
      <t xml:space="preserve"> Causa : Se atendieron un mayor número de capacitaciones, ya que se adelantó la impartición de las mismas con tres empresas del sector pesquero, las cuales estaban programadas para el tercer trimestre.   Efecto: Se adelantó la transferencia del conocimiento, programada para el tercer trimestre.       Otros Motivos:</t>
    </r>
  </si>
  <si>
    <t>P001</t>
  </si>
  <si>
    <t>Diseño y Aplicación de la Política Agropecuaria</t>
  </si>
  <si>
    <t>510-Dirección General de Programación, Presupuesto y Finanzas</t>
  </si>
  <si>
    <t>9 - Impulso a la reconversión productiva en materia agrícola, pecuaria y pesquera</t>
  </si>
  <si>
    <t>Contribuir a impulsar la productividad en el sector agroalimentario mediante inversión en capital físico, humano y tecnológico que garantice la seguridad alimentaria. mediante el cumplimiento satisfactorio de los objetivos y metas de los programas presupuestarios de la SAGARPA.</t>
  </si>
  <si>
    <t>Programas Presupuestarios de la SAGARPA con cumplimiento satisfactorio de sus objetivos y metas establecidos en la MIR.</t>
  </si>
  <si>
    <r>
      <t>Porcentaje de Programas presupuestarios de las modalidades S, U, E, B y P de la SAGARPA con un nivel de logro satisfactorio en la metas de los indicadores de la MIR.</t>
    </r>
    <r>
      <rPr>
        <i/>
        <sz val="10"/>
        <color indexed="30"/>
        <rFont val="Soberana Sans"/>
      </rPr>
      <t xml:space="preserve">
</t>
    </r>
  </si>
  <si>
    <t xml:space="preserve">(Número de Programas presupuestarios de las modalidades S, U, E, B y P de la SAGARPA que obtienen un nivel de logro satisfactorio en las metas de los indicadores de la MIR en el año t) /(Total de Programas presupuestarios de las modalidades S, U, E, B y P de la SAGARPA con Matriz de Indicadores para Resultados en el año t)*100    </t>
  </si>
  <si>
    <t>A C1. Matrices de Indicadores para Resultados mejoradas, de los programas presupuestarios de la SAGARPA</t>
  </si>
  <si>
    <r>
      <t xml:space="preserve">C1. Porcentaje de programas presupuestarios de la SAGARPA con Matriz de Indicadores para Resultados mejorada    </t>
    </r>
    <r>
      <rPr>
        <i/>
        <sz val="10"/>
        <color indexed="30"/>
        <rFont val="Soberana Sans"/>
      </rPr>
      <t xml:space="preserve">
</t>
    </r>
  </si>
  <si>
    <t xml:space="preserve">(Número de programas presupuestarios de la SAGARPA con Matriz de Indicadores para Resultados mejorada en el año t) / (Total de Programas presupuestarios de la SAGARPA con Matriz de Indicadores para Resultados en el año t)*100    </t>
  </si>
  <si>
    <t>B C2. Recursos de Apoyo administrativo ejercidos</t>
  </si>
  <si>
    <r>
      <t>C2. Porcentaje de Recursos de Apoyo Administrativo Ejercidos</t>
    </r>
    <r>
      <rPr>
        <i/>
        <sz val="10"/>
        <color indexed="30"/>
        <rFont val="Soberana Sans"/>
      </rPr>
      <t xml:space="preserve">
</t>
    </r>
  </si>
  <si>
    <t>(Monto de Recursos de Apoyo Administrativo Ejercidos / Monto de Recursos de Apoyo Administrativo programados)*100</t>
  </si>
  <si>
    <t>Estratégico-Economía-Semestral</t>
  </si>
  <si>
    <t>A 1 A2.C2 Autorización de la Estructura Programática Sectorial</t>
  </si>
  <si>
    <r>
      <t>A2.C2. Estructura Programática Sectorial Autorizada</t>
    </r>
    <r>
      <rPr>
        <i/>
        <sz val="10"/>
        <color indexed="30"/>
        <rFont val="Soberana Sans"/>
      </rPr>
      <t xml:space="preserve">
</t>
    </r>
  </si>
  <si>
    <t>Estructura Programática Sectorial Autorizada</t>
  </si>
  <si>
    <t>Unidad</t>
  </si>
  <si>
    <t>B 2 A1.C1 Asignación de recursos a las Unidades Responsables</t>
  </si>
  <si>
    <r>
      <t>A1. C1. Porcentaje de Unidades Responsables con Recursos Asignados</t>
    </r>
    <r>
      <rPr>
        <i/>
        <sz val="10"/>
        <color indexed="30"/>
        <rFont val="Soberana Sans"/>
      </rPr>
      <t xml:space="preserve">
</t>
    </r>
  </si>
  <si>
    <t>(Número de Unidades responsables con recurso asignado / número de unidades responsables con recurso programado )*100</t>
  </si>
  <si>
    <r>
      <t xml:space="preserve">Porcentaje de Programas presupuestarios de las modalidades S, U, E, B y P de la SAGARPA con un nivel de logro satisfactorio en la metas de los indicadores de la MIR.
</t>
    </r>
    <r>
      <rPr>
        <sz val="10"/>
        <rFont val="Soberana Sans"/>
        <family val="2"/>
      </rPr>
      <t>Sin Información,Sin Justificación</t>
    </r>
  </si>
  <si>
    <r>
      <t xml:space="preserve">C1. Porcentaje de programas presupuestarios de la SAGARPA con Matriz de Indicadores para Resultados mejorada    
</t>
    </r>
    <r>
      <rPr>
        <sz val="10"/>
        <rFont val="Soberana Sans"/>
        <family val="2"/>
      </rPr>
      <t>Sin Información,Sin Justificación</t>
    </r>
  </si>
  <si>
    <r>
      <t xml:space="preserve">C2. Porcentaje de Recursos de Apoyo Administrativo Ejercidos
</t>
    </r>
    <r>
      <rPr>
        <sz val="10"/>
        <rFont val="Soberana Sans"/>
        <family val="2"/>
      </rPr>
      <t xml:space="preserve"> Causa : La programación se basa en las demandas de las distintas Unidades Responsables, las cuales de acuerdo a sus requerimientos pueden variar de un periodo a otro, razón por la cual en este periodo se reporta un mayor monto de apoyo administrativo ejercido a lo programado. Efecto: La variación de la meta no afecta de manera significativa el cumplimiento de la misma. Otros Motivos:</t>
    </r>
  </si>
  <si>
    <r>
      <t xml:space="preserve">A2.C2. Estructura Programática Sectorial Autorizada
</t>
    </r>
    <r>
      <rPr>
        <sz val="10"/>
        <rFont val="Soberana Sans"/>
        <family val="2"/>
      </rPr>
      <t xml:space="preserve"> Causa : La meta alcanzada se encuentra dentro del umbral verde-amarillo. Efecto: La meta alcanzada se encuentra dentro del umbral verde-amarillo. Otros Motivos:</t>
    </r>
  </si>
  <si>
    <r>
      <t xml:space="preserve">A1. C1. Porcentaje de Unidades Responsables con Recursos Asignados
</t>
    </r>
    <r>
      <rPr>
        <sz val="10"/>
        <rFont val="Soberana Sans"/>
        <family val="2"/>
      </rPr>
      <t xml:space="preserve"> Causa : La meta alcanzada se encuentra dentro del umbral verde- amarillo. Efecto: La meta alcanzada se encuentra dentro del umbral verde- amarillo. Otros Motivos:</t>
    </r>
  </si>
  <si>
    <t>S240</t>
  </si>
  <si>
    <t xml:space="preserve">Programa de Concurrencia con las Entidades Federativas </t>
  </si>
  <si>
    <t>113-Coordinación General de Delegaciones</t>
  </si>
  <si>
    <t>6 - Elevar el ingreso de los productores y el empleo rural</t>
  </si>
  <si>
    <t>Contribuir a impulsar modelos de asociación que generen economías de escala y mayor valor agregado en el sector agroalimentario. mediante el incremento de la productividad en las Entidades Federativas</t>
  </si>
  <si>
    <t>La línea base es el promedio del crecimiento anual del PIB agropecuario y pesquero de los últimos 12 años.  Tasa = [100(PIBt/PIBt1)]100</t>
  </si>
  <si>
    <r>
      <t>Tasa de variación de la productividad total de los factores del sector agroalimentario.</t>
    </r>
    <r>
      <rPr>
        <i/>
        <sz val="10"/>
        <color indexed="30"/>
        <rFont val="Soberana Sans"/>
      </rPr>
      <t xml:space="preserve">
</t>
    </r>
  </si>
  <si>
    <t>((Productividad del sector agroalimentario en el año tn / Productividad en el sector agroalimentario en el año t0)-1)*100</t>
  </si>
  <si>
    <t>Tasa de variación</t>
  </si>
  <si>
    <t>Estratégico-Eficacia-Bianual</t>
  </si>
  <si>
    <t>Las Unidades de producción primaria del sector agropecuario, pesquero y acuícola en las Entidades Federativas incrementan su productividad.</t>
  </si>
  <si>
    <r>
      <t>P Tasa de variación en la productividad de la actividad económica apoyada en las Unidades de Producción Primaria del sector agropecuario, pesquero y acuícola en las Entidades Federativas.</t>
    </r>
    <r>
      <rPr>
        <i/>
        <sz val="10"/>
        <color indexed="30"/>
        <rFont val="Soberana Sans"/>
      </rPr>
      <t xml:space="preserve">
</t>
    </r>
  </si>
  <si>
    <t>((Productividad de la actividad económica apoyada en las Unidades de Producción Primaria del sector agropecuario, pesquero y acuícola en las Entidades Federativas con estímulo del Programa en el año tn / Productividad de la actividad económica apoyada en las Unidades de producción primaria del sector agropecuario, pesquero y acuícola en las Entidades Federativas con estímulo del Programa en el año t0)-1) *100</t>
  </si>
  <si>
    <t>A C1 Infraestructura y equipamiento incrementados en las Unidades de Producción Primaria.</t>
  </si>
  <si>
    <r>
      <t>C1 Tasa de variación del valor de los activos de las Unidades de Producción Primaria del sector agropecuario, pesquero y acuícola en las Entidades Federativas.</t>
    </r>
    <r>
      <rPr>
        <i/>
        <sz val="10"/>
        <color indexed="30"/>
        <rFont val="Soberana Sans"/>
      </rPr>
      <t xml:space="preserve">
</t>
    </r>
  </si>
  <si>
    <t>((Valor de los activos de las Unidades de producción primaria del sector agropecuario, pesquero y acuícola en las Entidades Federativas con el estímulo en el año tn / Valor de los activos de las Unidades de producción primaria del sector agropecuario, pesquero y acuícola en las Entidades Federativas en el año t0)-1)*100</t>
  </si>
  <si>
    <t>B C2 Nivel tecnológico de las unidades de producción primaria mejorado.</t>
  </si>
  <si>
    <r>
      <t>C2.3 Tasa de variación del índice de nivel tecnológico en la actividad acuícola.</t>
    </r>
    <r>
      <rPr>
        <i/>
        <sz val="10"/>
        <color indexed="30"/>
        <rFont val="Soberana Sans"/>
      </rPr>
      <t xml:space="preserve">
</t>
    </r>
  </si>
  <si>
    <t>((Índice de nivel tecnológico en la actividad acuícola en el año tn / Índice de nivel tecnológico en la actividad acuícola del año t0)-1)*100</t>
  </si>
  <si>
    <r>
      <t>C2.4 Tasa de variación del índice de nivel tecnológico en la actividad pesquera.</t>
    </r>
    <r>
      <rPr>
        <i/>
        <sz val="10"/>
        <color indexed="30"/>
        <rFont val="Soberana Sans"/>
      </rPr>
      <t xml:space="preserve">
</t>
    </r>
  </si>
  <si>
    <t>((Índice de nivel tecnológico en la actividad pesquera en el año tn / Índice de nivel tecnológico en la actividad pesquera del año t0)-1)*100</t>
  </si>
  <si>
    <r>
      <t>C2.2 Tasa de variación del índice de nivel tecnológico en la actividad pecuaria.</t>
    </r>
    <r>
      <rPr>
        <i/>
        <sz val="10"/>
        <color indexed="30"/>
        <rFont val="Soberana Sans"/>
      </rPr>
      <t xml:space="preserve">
</t>
    </r>
  </si>
  <si>
    <t>((Índice de nivel tecnológico en la actividad pecuaria en el año tn / Índice de nivel tecnológico en la actividad pecuaria del año t0)-1)*100</t>
  </si>
  <si>
    <r>
      <t>C2.1 Tasa de variación del índice de nivel tecnológico en la actividad agrícola.</t>
    </r>
    <r>
      <rPr>
        <i/>
        <sz val="10"/>
        <color indexed="30"/>
        <rFont val="Soberana Sans"/>
      </rPr>
      <t xml:space="preserve">
</t>
    </r>
  </si>
  <si>
    <t>((Índice de nivel tecnológico en la actividad agrícola en el año tn / Índice de nivel tecnológico en la actividad agrícola del año t0)-1)*100</t>
  </si>
  <si>
    <t>C C3 Capacidades técnico-productivas y organizacionales de las unidades de producción primaria fortalecidas.</t>
  </si>
  <si>
    <r>
      <t>C3 Porcentaje de las unidades de producción en las que se aplican las técnicas de producción adquiridas mediante la capacitación, transferencia de tecnología y asesoría.</t>
    </r>
    <r>
      <rPr>
        <i/>
        <sz val="10"/>
        <color indexed="30"/>
        <rFont val="Soberana Sans"/>
      </rPr>
      <t xml:space="preserve">
</t>
    </r>
  </si>
  <si>
    <t>(Unidades de producción en las que se aplican las técnicas de producción adquiridas mediante la capacitación, transferencia de tecnología o asesoría / Unidades de producción apoyadas con capacitación, transferencia de tecnología o asesoría)*100</t>
  </si>
  <si>
    <t>A 1 A2. C1 Implementación de proyectos estratégicos agrícolas, pecuarios pesqueros y acuícolas.</t>
  </si>
  <si>
    <r>
      <t>A2. C1 Porcentaje de implementación de Proyectos estratégicos agrícolas, pecuarios, pesqueros y acuícolas.</t>
    </r>
    <r>
      <rPr>
        <i/>
        <sz val="10"/>
        <color indexed="30"/>
        <rFont val="Soberana Sans"/>
      </rPr>
      <t xml:space="preserve">
</t>
    </r>
  </si>
  <si>
    <t>(Número de proyectos estratégicos agrícolas, pecuarios, pesqueros y acuícolas implementados / Número de proyectos estratégicos agrícolas, pecuarios pesqueros y acuícolas registrados)*100</t>
  </si>
  <si>
    <t>A 2 A1. C1 Implementación de proyectos productivos agrícolas, pecuarios pesqueros y acuícolas.</t>
  </si>
  <si>
    <r>
      <t>A1.C1 Porcentaje de implementación de Proyectos Productivos agrícolas, pecuarios, pesqueros y acuícolas.</t>
    </r>
    <r>
      <rPr>
        <i/>
        <sz val="10"/>
        <color indexed="30"/>
        <rFont val="Soberana Sans"/>
      </rPr>
      <t xml:space="preserve">
</t>
    </r>
  </si>
  <si>
    <t>(Número de proyectos productivos agrícolas, pecuarios, pesqueros y acuícolas implementados / Número de proyectos productivos agrícolas, pecuarios pesqueros y acuícolas registrados)*100</t>
  </si>
  <si>
    <t>B 3 A3. C2 Aplicación de paquetes tecnológicos de pesca y acuacultura.</t>
  </si>
  <si>
    <r>
      <t>A3. C2 Porcentaje de Unidades de Producción Primaria con paquetes tecnológicos de pesca y acuacultura aplicados</t>
    </r>
    <r>
      <rPr>
        <i/>
        <sz val="10"/>
        <color indexed="30"/>
        <rFont val="Soberana Sans"/>
      </rPr>
      <t xml:space="preserve">
</t>
    </r>
  </si>
  <si>
    <t>(Número de Unidades de Producción Primaria con Paquete Tecnológico de Pesca y acuícolas autorizado / Número de Unidades de Producción Primaria con solicitud de Paquete Tecnológico de Pesca y acuícolas)*100</t>
  </si>
  <si>
    <t>B 4 A1. C2 Aplicación de paquetes tecnológicos agrícolas para cultivos cíclicos y perenes.</t>
  </si>
  <si>
    <r>
      <t xml:space="preserve">A1. C2 Porcentaje de Unidades de Producción Primaria con paquetes tecnológicos agrícolas para cultivos cíclicos y perennes aplicados    </t>
    </r>
    <r>
      <rPr>
        <i/>
        <sz val="10"/>
        <color indexed="30"/>
        <rFont val="Soberana Sans"/>
      </rPr>
      <t xml:space="preserve">
</t>
    </r>
  </si>
  <si>
    <t>(Número de Unidades de Producción Primaria con Paquete Tecnológico Agrícola autorizado / Número de Unidades de Producción Primaria con solicitud de Paquete Tecnológico Agrícola)*100</t>
  </si>
  <si>
    <t>B 5 A2. C2 Aplicación de paquetes tecnológicos pecuarios para bovinos y especies menores.</t>
  </si>
  <si>
    <r>
      <t>A2. C2 Porcentaje de Unidades de Producción Primaria con paquetes tecnológicos pecuarios para bovinos y especies menores aplicados</t>
    </r>
    <r>
      <rPr>
        <i/>
        <sz val="10"/>
        <color indexed="30"/>
        <rFont val="Soberana Sans"/>
      </rPr>
      <t xml:space="preserve">
</t>
    </r>
  </si>
  <si>
    <t>(Número de Unidades de Producción Primaria con Paquete Tecnológico Pecuario autorizado / Número de Unidades de Producción Primaria con solicitud de Paquete Tecnológico Pecuario)*100</t>
  </si>
  <si>
    <t>C 6 A1. C3 Establecimiento de centros de capacitación, transferencia de tecnología y desarrollo regional sustentable.</t>
  </si>
  <si>
    <r>
      <t>A1. C3 Porcentaje de establecimiento de Centros de capacitación, transferencia de tecnología y desarrollo regional sustentable.</t>
    </r>
    <r>
      <rPr>
        <i/>
        <sz val="10"/>
        <color indexed="30"/>
        <rFont val="Soberana Sans"/>
      </rPr>
      <t xml:space="preserve">
</t>
    </r>
  </si>
  <si>
    <t>(Número de centros de capacitación, transferencia de tecnología y desarrollo regional sustentable establecidos / Número de centros de capacitación, transferencia de tecnología y desarrollo regional sustentable programados) *100</t>
  </si>
  <si>
    <t>C 7 A2. C3 Desarrollo de capacidades de las unidades de producción primaria.</t>
  </si>
  <si>
    <r>
      <t>A2.1. C3 Porcentaje de eventos de Capacitación realizados</t>
    </r>
    <r>
      <rPr>
        <i/>
        <sz val="10"/>
        <color indexed="30"/>
        <rFont val="Soberana Sans"/>
      </rPr>
      <t xml:space="preserve">
</t>
    </r>
  </si>
  <si>
    <t>(Número de eventos de capacitación realizados / Número de eventos de capacitación programados)*100</t>
  </si>
  <si>
    <r>
      <t>A2.2.C3 Porcentaje de eventos de transferencia de tecnología realizados.</t>
    </r>
    <r>
      <rPr>
        <i/>
        <sz val="10"/>
        <color indexed="30"/>
        <rFont val="Soberana Sans"/>
      </rPr>
      <t xml:space="preserve">
</t>
    </r>
  </si>
  <si>
    <t>(Número de eventos de transferencia de tecnología realizados / Número de eventos de transferencia de tecnología programados)*100</t>
  </si>
  <si>
    <t>C 8 A3. C3 Asesoría para el desarrollo de capacidades de las unidades de producción primaria</t>
  </si>
  <si>
    <r>
      <t>A3. C3 Porcentaje de eventos de asesoría realizados para el desarrollo de capacidades.</t>
    </r>
    <r>
      <rPr>
        <i/>
        <sz val="10"/>
        <color indexed="30"/>
        <rFont val="Soberana Sans"/>
      </rPr>
      <t xml:space="preserve">
</t>
    </r>
  </si>
  <si>
    <t>(Número de eventos de asesoría para el desarrollo de capacidades realizados / Número de eventos de asesoría para el desarrollo de capacidades programados )*100</t>
  </si>
  <si>
    <t>C 9 A4. C3 Otorgamiento de asistencia para la elaboración de proyectos ejecutivos.</t>
  </si>
  <si>
    <r>
      <t>A4. C3  Porcentaje de unidades de producción primaria que reciben asistencia técnica para la elaboración de proyectos ejecutivos.</t>
    </r>
    <r>
      <rPr>
        <i/>
        <sz val="10"/>
        <color indexed="30"/>
        <rFont val="Soberana Sans"/>
      </rPr>
      <t xml:space="preserve">
</t>
    </r>
  </si>
  <si>
    <t>(Número de unidades de producción primaria con asistencia técnica para la elaboración de proyectos ejecutivos / Número de unidades de producción primaria registradas para asistencia técnica en la elaboración de proyectos ejecutivos)*100</t>
  </si>
  <si>
    <r>
      <t xml:space="preserve">Tasa de crecimiento del PIB agropecuario y pesquero
</t>
    </r>
    <r>
      <rPr>
        <sz val="10"/>
        <rFont val="Soberana Sans"/>
        <family val="2"/>
      </rPr>
      <t>Sin Información,Sin Justificación</t>
    </r>
  </si>
  <si>
    <r>
      <t xml:space="preserve">Tasa de variación de la productividad total de los factores del sector agroalimentario.
</t>
    </r>
    <r>
      <rPr>
        <sz val="10"/>
        <rFont val="Soberana Sans"/>
        <family val="2"/>
      </rPr>
      <t>Sin Información,Sin Justificación</t>
    </r>
  </si>
  <si>
    <r>
      <t xml:space="preserve">P Tasa de variación en la productividad de la actividad económica apoyada en las Unidades de Producción Primaria del sector agropecuario, pesquero y acuícola en las Entidades Federativas.
</t>
    </r>
    <r>
      <rPr>
        <sz val="10"/>
        <rFont val="Soberana Sans"/>
        <family val="2"/>
      </rPr>
      <t>Sin Información,Sin Justificación</t>
    </r>
  </si>
  <si>
    <r>
      <t xml:space="preserve">C1 Tasa de variación del valor de los activos de las Unidades de Producción Primaria del sector agropecuario, pesquero y acuícola en las Entidades Federativas.
</t>
    </r>
    <r>
      <rPr>
        <sz val="10"/>
        <rFont val="Soberana Sans"/>
        <family val="2"/>
      </rPr>
      <t>Sin Información,Sin Justificación</t>
    </r>
  </si>
  <si>
    <r>
      <t xml:space="preserve">C2.3 Tasa de variación del índice de nivel tecnológico en la actividad acuícola.
</t>
    </r>
    <r>
      <rPr>
        <sz val="10"/>
        <rFont val="Soberana Sans"/>
        <family val="2"/>
      </rPr>
      <t>Sin Información,Sin Justificación</t>
    </r>
  </si>
  <si>
    <r>
      <t xml:space="preserve">C2.4 Tasa de variación del índice de nivel tecnológico en la actividad pesquera.
</t>
    </r>
    <r>
      <rPr>
        <sz val="10"/>
        <rFont val="Soberana Sans"/>
        <family val="2"/>
      </rPr>
      <t>Sin Información,Sin Justificación</t>
    </r>
  </si>
  <si>
    <r>
      <t xml:space="preserve">C2.2 Tasa de variación del índice de nivel tecnológico en la actividad pecuaria.
</t>
    </r>
    <r>
      <rPr>
        <sz val="10"/>
        <rFont val="Soberana Sans"/>
        <family val="2"/>
      </rPr>
      <t>Sin Información,Sin Justificación</t>
    </r>
  </si>
  <si>
    <r>
      <t xml:space="preserve">C2.1 Tasa de variación del índice de nivel tecnológico en la actividad agrícola.
</t>
    </r>
    <r>
      <rPr>
        <sz val="10"/>
        <rFont val="Soberana Sans"/>
        <family val="2"/>
      </rPr>
      <t>Sin Información,Sin Justificación</t>
    </r>
  </si>
  <si>
    <r>
      <t xml:space="preserve">C3 Porcentaje de las unidades de producción en las que se aplican las técnicas de producción adquiridas mediante la capacitación, transferencia de tecnología y asesoría.
</t>
    </r>
    <r>
      <rPr>
        <sz val="10"/>
        <rFont val="Soberana Sans"/>
        <family val="2"/>
      </rPr>
      <t>Sin Información,Sin Justificación</t>
    </r>
  </si>
  <si>
    <r>
      <t xml:space="preserve">A2. C1 Porcentaje de implementación de Proyectos estratégicos agrícolas, pecuarios, pesqueros y acuícolas.
</t>
    </r>
    <r>
      <rPr>
        <sz val="10"/>
        <rFont val="Soberana Sans"/>
        <family val="2"/>
      </rPr>
      <t xml:space="preserve"> Causa : Derivado de la veda electoral, la entrega de los estímulos se va a realizar en el segundo semestre del año, razón por la cual el avance del indicador es mínimo, aunado a ello la recepción de proyectos estratégicos incrementó en un 95% aproximadamente    Efecto: Retraso en la entrega de estímulos y ello impacta en la implementación de los proyectos    Otros Motivos:</t>
    </r>
  </si>
  <si>
    <r>
      <t xml:space="preserve">A1.C1 Porcentaje de implementación de Proyectos Productivos agrícolas, pecuarios, pesqueros y acuícolas.
</t>
    </r>
    <r>
      <rPr>
        <sz val="10"/>
        <rFont val="Soberana Sans"/>
        <family val="2"/>
      </rPr>
      <t xml:space="preserve"> Causa : Derivado de la veda electoral la entrega de estímulos a los productores se vio forzado a un inpass, ello afectó la implementación de los proyectos productivos a la baja.    Efecto: El efecto inmediato se deriva en un incumplimiento de la meta, para lo cual las áreas operativas pondrán en marcha las acciones necesarias para que al final del ejercicio se cumpla con la meta programada.    Otros Motivos:</t>
    </r>
  </si>
  <si>
    <r>
      <t xml:space="preserve">A3. C2 Porcentaje de Unidades de Producción Primaria con paquetes tecnológicos de pesca y acuacultura aplicados
</t>
    </r>
    <r>
      <rPr>
        <sz val="10"/>
        <rFont val="Soberana Sans"/>
        <family val="2"/>
      </rPr>
      <t xml:space="preserve"> Causa : Derivado de la veda electoral, la entrega de los estímulos se va a realizar en el segundo semestre del año, razón por la cual no hay avance del indicador   Efecto: Se retrasa la entrega de los estímulos   Otros Motivos:</t>
    </r>
  </si>
  <si>
    <r>
      <t xml:space="preserve">A1. C2 Porcentaje de Unidades de Producción Primaria con paquetes tecnológicos agrícolas para cultivos cíclicos y perennes aplicados    
</t>
    </r>
    <r>
      <rPr>
        <sz val="10"/>
        <rFont val="Soberana Sans"/>
        <family val="2"/>
      </rPr>
      <t xml:space="preserve"> Causa : La meta alcanzada muestra variaciones ya que se los productores sembraron con anticipación por ello se adelantó la entrega de los paquetes.     Efecto: Mayor número de UPP agrícolas contaron con el apoyo para iniciar anticipadamente con la siembra.    Otros Motivos:</t>
    </r>
  </si>
  <si>
    <r>
      <t xml:space="preserve">A2. C2 Porcentaje de Unidades de Producción Primaria con paquetes tecnológicos pecuarios para bovinos y especies menores aplicados
</t>
    </r>
    <r>
      <rPr>
        <sz val="10"/>
        <rFont val="Soberana Sans"/>
        <family val="2"/>
      </rPr>
      <t xml:space="preserve"> Causa : Derivado de la veda electoral, la entrega de los estímulos se va a realizar en el segundo semestre del año, razón por la cual no se cuenta con avance del indicador   Efecto: Se retrasa la entrega de los estímulos, a las unidades de producción   Otros Motivos:</t>
    </r>
  </si>
  <si>
    <r>
      <t xml:space="preserve">A1. C3 Porcentaje de establecimiento de Centros de capacitación, transferencia de tecnología y desarrollo regional sustentable.
</t>
    </r>
    <r>
      <rPr>
        <sz val="10"/>
        <rFont val="Soberana Sans"/>
        <family val="2"/>
      </rPr>
      <t xml:space="preserve"> Causa : Derivado de la veda electoral, la entrega de los estímulos se va a realizar en el segundo semestre del año, razón por la cual durante el primer semestre del año no se tiene avance en los centros de capacitación.   Efecto: Presión operativa para el desarrollo de los centros en el segundo semestre del año.   Otros Motivos:</t>
    </r>
  </si>
  <si>
    <r>
      <t xml:space="preserve">A2.1. C3 Porcentaje de eventos de Capacitación realizados
</t>
    </r>
    <r>
      <rPr>
        <sz val="10"/>
        <rFont val="Soberana Sans"/>
        <family val="2"/>
      </rPr>
      <t xml:space="preserve"> Causa : Derivado de la veda electoral, la entrega de los estímulos se va a realizar en el segundo semestre del año, razón por la cual durante el primer semestre del año no se han podido realizar eventos de capacitación.   Efecto: Presión operativa para el desarrollo de todos los eventos de capacitación programados.   Otros Motivos:</t>
    </r>
  </si>
  <si>
    <r>
      <t xml:space="preserve">A2.2.C3 Porcentaje de eventos de transferencia de tecnología realizados.
</t>
    </r>
    <r>
      <rPr>
        <sz val="10"/>
        <rFont val="Soberana Sans"/>
        <family val="2"/>
      </rPr>
      <t xml:space="preserve"> Causa : Derivado de la veda electoral, la entrega de los estímulos se va a realizar en el segundo semestre del año, razón por la cual durante el primer semestre del año no se han podido realizar eventos para la transferencia de tecnología   Efecto: Presión operativa para el desarrollo de todos los talleres de capacitación programados.   Otros Motivos:</t>
    </r>
  </si>
  <si>
    <r>
      <t xml:space="preserve">A3. C3 Porcentaje de eventos de asesoría realizados para el desarrollo de capacidades.
</t>
    </r>
    <r>
      <rPr>
        <sz val="10"/>
        <rFont val="Soberana Sans"/>
        <family val="2"/>
      </rPr>
      <t xml:space="preserve"> Causa : Derivado de la veda electoral, la entrega de los estímulos se va a realizar en el segundo semestre del año, razón por la cual no hay avance del indicador   Efecto: Presión operativa para el desarrollo de los eventos de asesoría   Otros Motivos:</t>
    </r>
  </si>
  <si>
    <r>
      <t xml:space="preserve">A4. C3  Porcentaje de unidades de producción primaria que reciben asistencia técnica para la elaboración de proyectos ejecutivos.
</t>
    </r>
    <r>
      <rPr>
        <sz val="10"/>
        <rFont val="Soberana Sans"/>
        <family val="2"/>
      </rPr>
      <t xml:space="preserve"> Causa : Derivado de la veda electoral, la entrega de los estímulos se va a realizar en el segundo semestre del año, razón por la cual no hay avance del indicador. Cabe mencionar el número de UPP registradas para asistencia técnica es menor a lo programado.   Efecto: Se retrasa la entrega de los estímulos.   Otros Motivos:</t>
    </r>
  </si>
  <si>
    <t>S257</t>
  </si>
  <si>
    <t>Programa de Productividad y Competitividad Agroalimentaria</t>
  </si>
  <si>
    <t>200-Subsecretaría de Alimentación y Competitividad</t>
  </si>
  <si>
    <t>Contribuir a impulsar la productividad en el sector agroalimentario mediante inversión en capital físico, humano y tecnológico que garantice la seguridad alimentaria. mediante inversión en el desarrollo de capital físico, humano y tecnológico en las Unidades Económicas Rurales.</t>
  </si>
  <si>
    <t>Unidades económicas rurales cuentan con inversión en el desarrollo de capital físico, humano y tecnológico</t>
  </si>
  <si>
    <r>
      <t>Incentivos otorgados a proyectos de inversión beneficiados por el Programa por unidad económica rural</t>
    </r>
    <r>
      <rPr>
        <i/>
        <sz val="10"/>
        <color indexed="30"/>
        <rFont val="Soberana Sans"/>
      </rPr>
      <t xml:space="preserve">
</t>
    </r>
  </si>
  <si>
    <t>Incentivos otorgados por unidad económica rural = Monto de los incentivos otorgados a proyectos de inversión/unidades económicas rurales beneficiadas</t>
  </si>
  <si>
    <t>Pesos</t>
  </si>
  <si>
    <t>A C3 Incentivos económicos entregados a productores para capacitación y certificación</t>
  </si>
  <si>
    <r>
      <t xml:space="preserve">C3.1 Porcentaje de productores capacitados </t>
    </r>
    <r>
      <rPr>
        <i/>
        <sz val="10"/>
        <color indexed="30"/>
        <rFont val="Soberana Sans"/>
      </rPr>
      <t xml:space="preserve">
</t>
    </r>
  </si>
  <si>
    <t xml:space="preserve">(Número total de productores capacitados/Número total de productores apoyados por el Componente de certificación y normalización)* 100    </t>
  </si>
  <si>
    <r>
      <t>C3.2 Porcentaje de productores certificados</t>
    </r>
    <r>
      <rPr>
        <i/>
        <sz val="10"/>
        <color indexed="30"/>
        <rFont val="Soberana Sans"/>
      </rPr>
      <t xml:space="preserve">
</t>
    </r>
  </si>
  <si>
    <t xml:space="preserve">(Número total de productores certificados/Número total de productores capacitados)* 100    </t>
  </si>
  <si>
    <t>B C5 Incentivos económicos otorgados a través de los Componentes que facilitan el acceso al financiamiento a los productores (agrícolas, pecuarios, pesqueros, acuícolas y rurales en su conjunto).</t>
  </si>
  <si>
    <r>
      <t>C5.1 Porcentaje de variación del monto de crédito para beneficiarios del Componente de Acceso al Financiamiento, respecto al año base.</t>
    </r>
    <r>
      <rPr>
        <i/>
        <sz val="10"/>
        <color indexed="30"/>
        <rFont val="Soberana Sans"/>
      </rPr>
      <t xml:space="preserve">
</t>
    </r>
  </si>
  <si>
    <t>(Monto total de crédito otorgado a beneficiarios del Componente, en el año tn / Monto total de crédito otorgado a beneficiarios del Componente, en el año t0)*100</t>
  </si>
  <si>
    <r>
      <t>C5.2 Porcentaje de variación de beneficiarios del Componente de Acceso al Financiamiento, respecto al año base.</t>
    </r>
    <r>
      <rPr>
        <i/>
        <sz val="10"/>
        <color indexed="30"/>
        <rFont val="Soberana Sans"/>
      </rPr>
      <t xml:space="preserve">
</t>
    </r>
  </si>
  <si>
    <t>(Número total de beneficiarios, contabilizados una sola vez, del Componente en el año tn/Número total de beneficiarios, contabilizados una sola vez, del Componente en el año t0)*100</t>
  </si>
  <si>
    <t>C C4 Incentivos económicos otorgados para el Desarrollo productivo del Sur Sureste y Zonas Económicas Especiales</t>
  </si>
  <si>
    <r>
      <t xml:space="preserve">C4. Valor de la inversión detonada por cada peso otorgado para el Desarrollo productivo del Sur Sureste y Zonas Económicas Especiales   </t>
    </r>
    <r>
      <rPr>
        <i/>
        <sz val="10"/>
        <color indexed="30"/>
        <rFont val="Soberana Sans"/>
      </rPr>
      <t xml:space="preserve">
</t>
    </r>
  </si>
  <si>
    <t xml:space="preserve">(Monto de inversión total generada de los proyectos apoyados / Monto total de los incentivos al desarrollo productivo del sur sureste y zonas económicas especiales otorgados)  </t>
  </si>
  <si>
    <t>D C2 Incentivos económicos entregados a las Unidades Económicas Rurales que detonan inversión en activos productivos y agrologística</t>
  </si>
  <si>
    <r>
      <t>C2 Valor de la inversión detonada por los incentivos económicos entregados para activos productivos y agrologística</t>
    </r>
    <r>
      <rPr>
        <i/>
        <sz val="10"/>
        <color indexed="30"/>
        <rFont val="Soberana Sans"/>
      </rPr>
      <t xml:space="preserve">
</t>
    </r>
  </si>
  <si>
    <t>Monto de inversión total de las Unidades Económicas Rurales apoyadas en el año t/Monto total de incentivos económicos entregados a las Unidades Económicas Rurales en el año t</t>
  </si>
  <si>
    <t>razón</t>
  </si>
  <si>
    <t>E C1 Incentivos económicos entregados a las personas físicas o morales, cuya actividad esté vinculada al sector agroalimentario y rural en su conjunto, y otros agentes económicos del sector rural integrados a la cadena productiva para fomentar el uso de instrumentos de administración de riesgos de mercado para dar mayor certidumbre al ingreso.</t>
  </si>
  <si>
    <r>
      <t>C1. Tasa de variación del promedio de presupuesto entregado por solicitud a las personas físicas o morales, cuya actividad esté vinculada al sector agroalimentario y rural en su conjunto, y otros agentes económicos del sector rural integrados a la cadena productiva, por el Componente, para el fomento en el uso de instrumentos de administración de riesgos de mercado.</t>
    </r>
    <r>
      <rPr>
        <i/>
        <sz val="10"/>
        <color indexed="30"/>
        <rFont val="Soberana Sans"/>
      </rPr>
      <t xml:space="preserve">
</t>
    </r>
  </si>
  <si>
    <t xml:space="preserve">((Suma total del monto de los incentivos económicos reservados por el Componente en el año tn / Número de incentivos económicos entregados en el año tn) / (Suma total del monto de los incentivos económicos reservados por el Componente en el año t0 / Número de incentivos económicos entregados en el año t0)) - 1 * 100  </t>
  </si>
  <si>
    <t>F C6 Incentivos económicos otorgados a las Unidades Económicas Rurales en los estratos E2, E3 y E4.</t>
  </si>
  <si>
    <r>
      <t>C6. Valor de la inversión detonada por los incentivos económicos entregados a través del componente riesgo compartido</t>
    </r>
    <r>
      <rPr>
        <i/>
        <sz val="10"/>
        <color indexed="30"/>
        <rFont val="Soberana Sans"/>
      </rPr>
      <t xml:space="preserve">
</t>
    </r>
  </si>
  <si>
    <t xml:space="preserve">(Monto de inversión total de las Unidades Económicas Rurales apoyadas en el año t/Monto total de incentivos económicos entregados a las Unidades Económicas Rurales en el año t)*100  </t>
  </si>
  <si>
    <t>A 1 A2.C3 Recepción de solicitudes de Productores Convencionales para su conversion a Productores Orgánicos</t>
  </si>
  <si>
    <r>
      <t>A2.C3 Porcentaje de solicitudes autorizadas por la Unidad Técnica Auxiliar.</t>
    </r>
    <r>
      <rPr>
        <i/>
        <sz val="10"/>
        <color indexed="30"/>
        <rFont val="Soberana Sans"/>
      </rPr>
      <t xml:space="preserve">
</t>
    </r>
  </si>
  <si>
    <t xml:space="preserve">(Número de solicitudes autorizadas por la Unidad Técnica Auxiliar en el año t / Número de solicitudes recibidas en el año t) * 100    </t>
  </si>
  <si>
    <t>B 2 A1.C5 Recepción de solicitudes de operaciones crediticias para el acceso al financiamiento.</t>
  </si>
  <si>
    <r>
      <t>A1.C5 Tasa de variación del número de operaciones beneficiadas al amparo del Componente de Acceso al Financiamiento, respecto al año base.</t>
    </r>
    <r>
      <rPr>
        <i/>
        <sz val="10"/>
        <color indexed="30"/>
        <rFont val="Soberana Sans"/>
      </rPr>
      <t xml:space="preserve">
</t>
    </r>
  </si>
  <si>
    <t>((Número de operaciones beneficiadas en el año tn/Número de operaciones beneficiadas en el año t0)-1)*100</t>
  </si>
  <si>
    <t>C 3 A3. C4 Cuantificación de la variación de los beneficiarios apoyados en los estados del Sur Sureste y Zonas Económicas Especiales.</t>
  </si>
  <si>
    <r>
      <t xml:space="preserve">A3.C4 Tasa de Variación del número de beneficiarios de los proyectos apoyados </t>
    </r>
    <r>
      <rPr>
        <i/>
        <sz val="10"/>
        <color indexed="30"/>
        <rFont val="Soberana Sans"/>
      </rPr>
      <t xml:space="preserve">
</t>
    </r>
  </si>
  <si>
    <t>((Número de beneficiarios apoyados en t/Número de beneficiarios apoyados en t-1)-1)*100</t>
  </si>
  <si>
    <t>C 4 A4. C4 Cuantificación de la variación en el número de proyectos apoyados con cada 100 millones de pesos, en los Estados del Sur Sureste y Zonas Económicas Especiales.</t>
  </si>
  <si>
    <r>
      <t>A4.C4 Tasa de Variación del número de proyectos apoyados por cada 100 mdp de incentivo con respecto al año anterior.</t>
    </r>
    <r>
      <rPr>
        <i/>
        <sz val="10"/>
        <color indexed="30"/>
        <rFont val="Soberana Sans"/>
      </rPr>
      <t xml:space="preserve">
</t>
    </r>
  </si>
  <si>
    <t>((Número de proyectos apoyados con 100 mdp de incentivo otorgado en el año t/Número de proyectos apoyados con 100 mdp de incentivo otorgado en el año t-1)-1)*100</t>
  </si>
  <si>
    <t>D 5 A6.C2 Recepción de solicitudes</t>
  </si>
  <si>
    <r>
      <t>A6.C2 Porcentaje de solicitudes recibidas por el Componente de Activos Productivos y Agrologística</t>
    </r>
    <r>
      <rPr>
        <i/>
        <sz val="10"/>
        <color indexed="30"/>
        <rFont val="Soberana Sans"/>
      </rPr>
      <t xml:space="preserve">
</t>
    </r>
  </si>
  <si>
    <t>(Número de solicitudes recibidas para activos productivos y agrologística en el año t/Número de solicitudes programadas a recibir para activos productivos y agrologística en el año t)*100</t>
  </si>
  <si>
    <t>D 6 A7.C2 Unidades Económicas Rurales apoyadas con activos productivos y agrologística</t>
  </si>
  <si>
    <r>
      <t>A7.1.C2 Porcentaje de Unidades Económicas Rurales con incentivos económicos entregados para activos productivos y agrologística</t>
    </r>
    <r>
      <rPr>
        <i/>
        <sz val="10"/>
        <color indexed="30"/>
        <rFont val="Soberana Sans"/>
      </rPr>
      <t xml:space="preserve">
</t>
    </r>
  </si>
  <si>
    <t>(Número de Unidades Económicas Rurales con incentivos económicos entregados para activos productivos y agrologística en el año t/Número total de Unidades Económicas Rurales que solicitan incentivos económicos para activos productivos y agrologística en el año t)*100</t>
  </si>
  <si>
    <t>Gestión-Eficiencia-Anual</t>
  </si>
  <si>
    <r>
      <t>A7.2.C2 Promedio de la inversión total por Unidad Económica Rural apoyada con incentivos económicos para activos productivos y agrologística</t>
    </r>
    <r>
      <rPr>
        <i/>
        <sz val="10"/>
        <color indexed="30"/>
        <rFont val="Soberana Sans"/>
      </rPr>
      <t xml:space="preserve">
</t>
    </r>
  </si>
  <si>
    <t>Sumatoria de la inversión total de las Unidades Económicas Rurales apoyadas con incentivos económicos para activos productivos y agrologística en el año t/Número de Unidades Económicas Rurales apoyadas con incentivos económicos para activos productivos y agologística en el año t</t>
  </si>
  <si>
    <t>E 7 A5.C1 Gestión de incentivos económicos entregados de las personas físicas o morales, cuya actividad esté vinculada al sector agroalimentario y rural en su conjunto, y otros agentes económicos del sector rural integrados a la cadena productiva.</t>
  </si>
  <si>
    <r>
      <t>A5.C1 Porcentaje de incentivos económicos entregados por el Componente para el fomento en el uso de instrumentos de administración de riesgos de mercado.</t>
    </r>
    <r>
      <rPr>
        <i/>
        <sz val="10"/>
        <color indexed="30"/>
        <rFont val="Soberana Sans"/>
      </rPr>
      <t xml:space="preserve">
</t>
    </r>
  </si>
  <si>
    <t>(Número de incentivos económicos entregados / Número de solicitudes aprobadas)*100</t>
  </si>
  <si>
    <t>F 8 A8.C6 Dictaminación solicitudes Riesgo Compartido</t>
  </si>
  <si>
    <r>
      <t xml:space="preserve">A8.C6 Porcentaje de solicitudes dictaminadas positivas </t>
    </r>
    <r>
      <rPr>
        <i/>
        <sz val="10"/>
        <color indexed="30"/>
        <rFont val="Soberana Sans"/>
      </rPr>
      <t xml:space="preserve">
</t>
    </r>
  </si>
  <si>
    <t xml:space="preserve">(Número de solicitudes dictaminadas positivas en el año t/Número de solicitudes recibidas para el Componente Riesgo Compartido en el año t)*100  </t>
  </si>
  <si>
    <r>
      <t xml:space="preserve">Incentivos otorgados a proyectos de inversión beneficiados por el Programa por unidad económica rural
</t>
    </r>
    <r>
      <rPr>
        <sz val="10"/>
        <rFont val="Soberana Sans"/>
        <family val="2"/>
      </rPr>
      <t>Sin Información,Sin Justificación</t>
    </r>
  </si>
  <si>
    <r>
      <t xml:space="preserve">C3.1 Porcentaje de productores capacitados 
</t>
    </r>
    <r>
      <rPr>
        <sz val="10"/>
        <rFont val="Soberana Sans"/>
        <family val="2"/>
      </rPr>
      <t xml:space="preserve"> Causa : La meta alcanzada y los valores de las variables presentan cambios derivado de lo siguiente:  La baja del número de productores apoyados durante el primer semestre del año se debe a que se autorizaron un menor número de solicitudes al primer semestre del año, por lo que el porcentaje de productores capacitados se fue a la alza. Efecto: Si bien la meta se vio rebasada por las causas expuestas, durante el tercer trimestre se dará seguimiento al comportamiento del indicador para realizar los ajustes. Otros Motivos:</t>
    </r>
  </si>
  <si>
    <r>
      <t xml:space="preserve">C3.2 Porcentaje de productores certificados
</t>
    </r>
    <r>
      <rPr>
        <sz val="10"/>
        <rFont val="Soberana Sans"/>
        <family val="2"/>
      </rPr>
      <t xml:space="preserve"> Causa : La meta se vio rebasada ya que hubo modificaciones en ambas variables por lo siguiente:     1.- El número de productores capacitados en el primer sementare del 2018 fue menor a lo programado en un 50%, ya que lo programado corresponde al valor anualizado, lo que impactó directamente en que el porcentaje de productores certificados fuera mayor al programado.  Efecto: Si bien la meta se vio rebasada, por las causas expuestas. Se dará seguimiento al comportamiento del indicador para realizar los ajustes necesarios durante el primer trimestre. Otros Motivos:</t>
    </r>
  </si>
  <si>
    <r>
      <t xml:space="preserve">C5.1 Porcentaje de variación del monto de crédito para beneficiarios del Componente de Acceso al Financiamiento, respecto al año base.
</t>
    </r>
    <r>
      <rPr>
        <sz val="10"/>
        <rFont val="Soberana Sans"/>
        <family val="2"/>
      </rPr>
      <t xml:space="preserve"> Causa : 1.- El establecimiento de la meta para el primer semestre se calculó de manera conservador  ya que, se tomaron previsiones sobre la calendarización en la transferencia de recursos hacia las instancias ejecutoras como años anteriores la cual se había realizado en distintos periodos del ejercicio fiscal. 2.-  Para este 2018 se transfirió en su totalidad el recurso a la Financiera Nacional de Desarrollo Agropecuario, Rural, Forestal, y Pesquero, por lo que se tuvo más recurso disponible durante el primer semestre del año para tener una mayor apertura de créditos.    Efecto: 1.-Se tuvieron efectos positivos al tener el recurso para apertura de nuevos créditos, durante el primer semestre del año por lo que se logró una mayor cobertura al atender a más acreditados durante este periodo con créditos respaldados al Amparo del Componente de Acceso al Financiamiento.    Otros Motivos:</t>
    </r>
  </si>
  <si>
    <r>
      <t xml:space="preserve">C5.2 Porcentaje de variación de beneficiarios del Componente de Acceso al Financiamiento, respecto al año base.
</t>
    </r>
    <r>
      <rPr>
        <sz val="10"/>
        <rFont val="Soberana Sans"/>
        <family val="2"/>
      </rPr>
      <t xml:space="preserve"> Causa : 1.- El establecimiento de la meta para el primer semestre se calculó de manera conservador  ya que, se tomaron previsiones sobre la calendarización en la transferencia de recursos hacia las instancias ejecutoras como años anteriores la cual se había realizado en distintos periodos del ejercicio fiscal. 2.- Para este 2018 se transfirió en su totalidad el recurso a la Financiera Nacional de Desarrollo Agropecuario, Rural, Forestal, y Pesquero, por lo que se tuvo más recurso disponible durante el primer semestre del año para tener una mayor apertura de créditos.    Efecto: Si bien la meta se vio rebasada en un 77%; Se dio atención a un mayor número de productores agroalimentarios (11,998) con créditos respaldados al amparo del Componente Acceso al Financiamiento.    Otros Motivos:</t>
    </r>
  </si>
  <si>
    <r>
      <t xml:space="preserve">C4. Valor de la inversión detonada por cada peso otorgado para el Desarrollo productivo del Sur Sureste y Zonas Económicas Especiales   
</t>
    </r>
    <r>
      <rPr>
        <sz val="10"/>
        <rFont val="Soberana Sans"/>
        <family val="2"/>
      </rPr>
      <t>Sin Información,Sin Justificación</t>
    </r>
  </si>
  <si>
    <r>
      <t xml:space="preserve">C2 Valor de la inversión detonada por los incentivos económicos entregados para activos productivos y agrologística
</t>
    </r>
    <r>
      <rPr>
        <sz val="10"/>
        <rFont val="Soberana Sans"/>
        <family val="2"/>
      </rPr>
      <t>Sin Información,Sin Justificación</t>
    </r>
  </si>
  <si>
    <r>
      <t xml:space="preserve">C1. Tasa de variación del promedio de presupuesto entregado por solicitud a las personas físicas o morales, cuya actividad esté vinculada al sector agroalimentario y rural en su conjunto, y otros agentes económicos del sector rural integrados a la cadena productiva, por el Componente, para el fomento en el uso de instrumentos de administración de riesgos de mercado.
</t>
    </r>
    <r>
      <rPr>
        <sz val="10"/>
        <rFont val="Soberana Sans"/>
        <family val="2"/>
      </rPr>
      <t>Sin Información,Sin Justificación</t>
    </r>
  </si>
  <si>
    <r>
      <t xml:space="preserve">C6. Valor de la inversión detonada por los incentivos económicos entregados a través del componente riesgo compartido
</t>
    </r>
    <r>
      <rPr>
        <sz val="10"/>
        <rFont val="Soberana Sans"/>
        <family val="2"/>
      </rPr>
      <t>Sin Información,Sin Justificación</t>
    </r>
  </si>
  <si>
    <r>
      <t xml:space="preserve">A2.C3 Porcentaje de solicitudes autorizadas por la Unidad Técnica Auxiliar.
</t>
    </r>
    <r>
      <rPr>
        <sz val="10"/>
        <rFont val="Soberana Sans"/>
        <family val="2"/>
      </rPr>
      <t xml:space="preserve"> Causa : El avance de la meta es menor es a lo programado, por lo siguiente:  1.- Se recibieron más solicitudes de las programadas. 2.- El volumen mayor de solicitudes recibidas se realizó a finales del semestre lo que ocasiono que la Unidad Técnica Auxiliar se viera saturada durante el proceso de dictaminación y por ello no se pudo dictaminar el número de solicitudes programadas, quedando pendientes de dictaminar 52 solicitudes para alcanzar la meta programada. Efecto: El decremento de la meta impactó directamente en el número de productores apoyados durante el primer semestre, efecto que será subsanado para el segundo semestre. Otros Motivos:</t>
    </r>
  </si>
  <si>
    <r>
      <t xml:space="preserve">A1.C5 Tasa de variación del número de operaciones beneficiadas al amparo del Componente de Acceso al Financiamiento, respecto al año base.
</t>
    </r>
    <r>
      <rPr>
        <sz val="10"/>
        <rFont val="Soberana Sans"/>
        <family val="2"/>
      </rPr>
      <t>Sin Información,Sin Justificación</t>
    </r>
  </si>
  <si>
    <r>
      <t xml:space="preserve">A3.C4 Tasa de Variación del número de beneficiarios de los proyectos apoyados 
</t>
    </r>
    <r>
      <rPr>
        <sz val="10"/>
        <rFont val="Soberana Sans"/>
        <family val="2"/>
      </rPr>
      <t xml:space="preserve"> Causa : Durante el primer semestre del 2018, la Dirección General de Zonas Tropicales (DGZT) apoyó proyectos de Capacitación y Extensionismo, los cuales implican a un mayor número de beneficiarios ya que consisten en la enseñanza de prácticas y conocimientos a productores agropecuarios de la región Sur Sureste, quienes tienen carácter de beneficiarios finales.   Efecto: Se apoyó a un mayor número beneficiarios de los previstos durante el primer semestre, sin embargo no se considera que tenga un impacto sustancial en la meta para el siguiente periodo ya que no se tiene previsto apoyar más solicitudes bajo el concepto de Capacitación y Extensionismo durante el segundo semestre.    Otros Motivos:</t>
    </r>
  </si>
  <si>
    <r>
      <t xml:space="preserve">A4.C4 Tasa de Variación del número de proyectos apoyados por cada 100 mdp de incentivo con respecto al año anterior.
</t>
    </r>
    <r>
      <rPr>
        <sz val="10"/>
        <rFont val="Soberana Sans"/>
        <family val="2"/>
      </rPr>
      <t xml:space="preserve"> Causa : El articulo 32 de las Reglas de Operación del Componente contempla la posibilidad de admitir solicitudes presentadas por personas morales a nombre de terceras personas físicas, para actuar como  dispersoras de los incentivos autorizados entre dichas personas físicas. Durante este semestre, adicionalmente a las solicitudes tradicionales, la DGZT apoyó 3 dispersoras que engloban las solicitudes/proyectos de 15 mil personas.    Efecto: Se apoyaron 8 proyectos más de los programados, sin embargo ello impacto en un sobrecumplimiento de la meta del  272% que se traduce en el apoyo de 15 mil personas no contempladas.   Otros Motivos:</t>
    </r>
  </si>
  <si>
    <r>
      <t xml:space="preserve">A6.C2 Porcentaje de solicitudes recibidas por el Componente de Activos Productivos y Agrologística
</t>
    </r>
    <r>
      <rPr>
        <sz val="10"/>
        <rFont val="Soberana Sans"/>
        <family val="2"/>
      </rPr>
      <t xml:space="preserve"> Causa : Se aperturó más de un periodo de ventanillas para el Componente, y se tuvo una mayor demanda a la originalmente programada para este periodo, con la finalidad de ampliar la atención a las diversas organizaciones campesinas del sector.   Efecto: Se tendrá un mayor universo de solicitudes de proyectos para dar valor agregado a las actividades primarias.   Otros Motivos:</t>
    </r>
  </si>
  <si>
    <r>
      <t xml:space="preserve">A7.1.C2 Porcentaje de Unidades Económicas Rurales con incentivos económicos entregados para activos productivos y agrologística
</t>
    </r>
    <r>
      <rPr>
        <sz val="10"/>
        <rFont val="Soberana Sans"/>
        <family val="2"/>
      </rPr>
      <t>Sin Información,Sin Justificación</t>
    </r>
  </si>
  <si>
    <r>
      <t xml:space="preserve">A7.2.C2 Promedio de la inversión total por Unidad Económica Rural apoyada con incentivos económicos para activos productivos y agrologística
</t>
    </r>
    <r>
      <rPr>
        <sz val="10"/>
        <rFont val="Soberana Sans"/>
        <family val="2"/>
      </rPr>
      <t>Sin Información,Sin Justificación</t>
    </r>
  </si>
  <si>
    <r>
      <t xml:space="preserve">A5.C1 Porcentaje de incentivos económicos entregados por el Componente para el fomento en el uso de instrumentos de administración de riesgos de mercado.
</t>
    </r>
    <r>
      <rPr>
        <sz val="10"/>
        <rFont val="Soberana Sans"/>
        <family val="2"/>
      </rPr>
      <t>Sin Información,Sin Justificación</t>
    </r>
  </si>
  <si>
    <r>
      <t xml:space="preserve">A8.C6 Porcentaje de solicitudes dictaminadas positivas 
</t>
    </r>
    <r>
      <rPr>
        <sz val="10"/>
        <rFont val="Soberana Sans"/>
        <family val="2"/>
      </rPr>
      <t>Sin Información,Sin Justificación</t>
    </r>
  </si>
  <si>
    <t>S259</t>
  </si>
  <si>
    <t>Programa de Fomento a la Agricultura</t>
  </si>
  <si>
    <t>300-Subsecretaría de Agricultura</t>
  </si>
  <si>
    <t>Contribuir a impulsar la productividad en el sector agroalimentario mediante inversión en capital físico, humano y tecnológico que garantice la seguridad alimentaria. mediante el aumento del valor de la producción de las Unidades Productivas Agrícolas.</t>
  </si>
  <si>
    <r>
      <t>F1 Índice de productividad de la población ocupada en la Rama Agrícola</t>
    </r>
    <r>
      <rPr>
        <i/>
        <sz val="10"/>
        <color indexed="30"/>
        <rFont val="Soberana Sans"/>
      </rPr>
      <t xml:space="preserve">
</t>
    </r>
  </si>
  <si>
    <t>((PIB primario agrícola del año tn a precios del año 2008 / Población ocupada del sector agrícola del año tn)/(PIB primario agrícola del año t0 a precios del año 2008 / Población ocupada del sector agrícola del año t0))*100</t>
  </si>
  <si>
    <t>Unidades productivas agrícolas aumentan el valor de su producción</t>
  </si>
  <si>
    <r>
      <t>P1 Índice de valor de la producción agrícola</t>
    </r>
    <r>
      <rPr>
        <i/>
        <sz val="10"/>
        <color indexed="30"/>
        <rFont val="Soberana Sans"/>
      </rPr>
      <t xml:space="preserve">
</t>
    </r>
  </si>
  <si>
    <t>(Valor de la producción agrícola en el año tn/ Valor de la producción agrícola en el año t0)*100</t>
  </si>
  <si>
    <r>
      <t>P2 Porcentaje de Unidades Económicas Rurales Agrícolas apoyadas por el programa en el año t</t>
    </r>
    <r>
      <rPr>
        <i/>
        <sz val="10"/>
        <color indexed="30"/>
        <rFont val="Soberana Sans"/>
      </rPr>
      <t xml:space="preserve">
</t>
    </r>
  </si>
  <si>
    <t>(Número de Unidades Económicas Rurales Agrícolas apoyadas por el programa en el año t/ Total de Unidades Económicas Rurales Agrícolas)*100</t>
  </si>
  <si>
    <t>A C1.1 Incentivos económicos otorgados para incrementar la capitalización productiva agrícola en las UERAS.</t>
  </si>
  <si>
    <r>
      <t>C1.1 Tasa de variación de UERA con incentivos económicos otorgados para  la modernización de  maquinaria y equipo</t>
    </r>
    <r>
      <rPr>
        <i/>
        <sz val="10"/>
        <color indexed="30"/>
        <rFont val="Soberana Sans"/>
      </rPr>
      <t xml:space="preserve">
</t>
    </r>
  </si>
  <si>
    <t>[((Número de UERA con incentivos económicos otorgados para la adquisición de maquinaria y equipo  en el periodo tn / Número de UERA con incentivos económicos otorgados para la adquisición de maquinaria y equipos  en el periodo t0 ) -1) * 100]</t>
  </si>
  <si>
    <t>B C4.2 Incentivos económicos otorgados para el mejoramiento productivo del suelo y agua en las UERA beneficiadas.</t>
  </si>
  <si>
    <r>
      <t>C4.2 Porcentaje de ahorro del volumen de agua utilizado en predios beneficiados</t>
    </r>
    <r>
      <rPr>
        <i/>
        <sz val="10"/>
        <color indexed="30"/>
        <rFont val="Soberana Sans"/>
      </rPr>
      <t xml:space="preserve">
</t>
    </r>
  </si>
  <si>
    <t>(Volumen de agua ahorrado con sistemas de riego tecnificado acumulados al año n/Volumen de agua ahorrado programada en el sexenio)*100</t>
  </si>
  <si>
    <t>C C5. Incentivos económicos entregados a las Unidades Económicas Rurales (UERA) para invertir en actividades productivas</t>
  </si>
  <si>
    <r>
      <t>C5.1 Porcentaje de beneficiarios satisfechos por el componente PROAGRO Productivo</t>
    </r>
    <r>
      <rPr>
        <i/>
        <sz val="10"/>
        <color indexed="30"/>
        <rFont val="Soberana Sans"/>
      </rPr>
      <t xml:space="preserve">
</t>
    </r>
  </si>
  <si>
    <t>(Número de beneficiarios encuestados satisfechos en t/ Total de beneficiarios encuestados en t) * 100</t>
  </si>
  <si>
    <t>Gestión-Calidad-Semestral</t>
  </si>
  <si>
    <r>
      <t>C5.2 Porcentaje de incentivos económicos acreditados por las UERA para invertir en actividades productivas</t>
    </r>
    <r>
      <rPr>
        <i/>
        <sz val="10"/>
        <color indexed="30"/>
        <rFont val="Soberana Sans"/>
      </rPr>
      <t xml:space="preserve">
</t>
    </r>
  </si>
  <si>
    <t>(Monto de incentivos acreditados por las UERA para invertir en actividades productivas/Monto total de incentivos dispersados por el PROAGRO)*100</t>
  </si>
  <si>
    <t>D C3. Incentivos económicos entregados a personas morales dedicadas a investigación, innovación y desarrollo tecnológico en las UERA</t>
  </si>
  <si>
    <r>
      <t>C3. Porcentaje de proyectos apoyadas con incentivos económicos para el desarrollo de investigación, innovación, desarrollo tecnológico, transferencia de tecnología para incrementar la productividad en las UERA y/o promover la conservación de los recursos Fitogenéticos nativos.</t>
    </r>
    <r>
      <rPr>
        <i/>
        <sz val="10"/>
        <color indexed="30"/>
        <rFont val="Soberana Sans"/>
      </rPr>
      <t xml:space="preserve">
</t>
    </r>
  </si>
  <si>
    <t xml:space="preserve">(Número de proyectos apoyados con incentivos económicos / Número de proyectos ingresados)*100.    </t>
  </si>
  <si>
    <t>E C1.2 Incentivos económicos entregados para fomentar la capitalización productiva agrícola en las UERAS.</t>
  </si>
  <si>
    <r>
      <t>C1.2 Porcentaje de UERA con incentivos económicos entregados para incrementar el nivel tecnológico de los cultivos</t>
    </r>
    <r>
      <rPr>
        <i/>
        <sz val="10"/>
        <color indexed="30"/>
        <rFont val="Soberana Sans"/>
      </rPr>
      <t xml:space="preserve">
</t>
    </r>
  </si>
  <si>
    <t>(Número de UERA con incentivos económicos entregados para incrementar el nivel tecnológico de los cultivos/Número de UERA con dictamen positivo para incrementar el nivel tecnológico de los cultivos) *100</t>
  </si>
  <si>
    <t>F C2. Incentivos económicos entregados a las UERA para el impulso de estrategias integrales de Política Pública Agrícola.</t>
  </si>
  <si>
    <r>
      <t>C2. Porcentaje de UERA con incentivos económicos entregados para incrementar la infraestructura, equipo y servicios en las cadenas de valor.</t>
    </r>
    <r>
      <rPr>
        <i/>
        <sz val="10"/>
        <color indexed="30"/>
        <rFont val="Soberana Sans"/>
      </rPr>
      <t xml:space="preserve">
</t>
    </r>
  </si>
  <si>
    <t>(Número de UERA con incentivos económicos entregados para incrementar la infraestructura, el equipo y servicios en las cadenas de valor/ Número de UERA con dictamen positivo para incentivos que incrementan la infraestructura, el equipo y servicios en las cadenas de valor)*100</t>
  </si>
  <si>
    <t>G C4.1 Incentivos económicos otorgados para el mejoramiento productivo del suelo y agua en las UERA beneficiadas.</t>
  </si>
  <si>
    <r>
      <t>C4.1  Porcentaje de superficie tecnificada en el año n con respecto a la superficie programada en el sexenio</t>
    </r>
    <r>
      <rPr>
        <i/>
        <sz val="10"/>
        <color indexed="30"/>
        <rFont val="Soberana Sans"/>
      </rPr>
      <t xml:space="preserve">
</t>
    </r>
  </si>
  <si>
    <t>(Superficie tecnificada acumulada al año n / superficie programada en el sexenio)*100</t>
  </si>
  <si>
    <t>H C6.1 Hectáreas apoyadas para la implementación de tecnologías y prácticas sustentables que permitan mejorar las condiciones productivas del suelo.</t>
  </si>
  <si>
    <r>
      <t xml:space="preserve">C6.1 Porcentaje de hectáreas apoyadas para la implementación de tecnologías y buenas practicas sustentables que permitan mejorar las condiciones productivas del suelo </t>
    </r>
    <r>
      <rPr>
        <i/>
        <sz val="10"/>
        <color indexed="30"/>
        <rFont val="Soberana Sans"/>
      </rPr>
      <t xml:space="preserve">
</t>
    </r>
  </si>
  <si>
    <t xml:space="preserve">(Número de hectáreas apoyadas para la implementación de tecnologías y buenas practicas agrícolas sustentables que permitan mejorar las condiciones productivas del suelo / Número de hectáreas programadas que son población objetivo en el sexenio para tecnologías y buenas practicas agrícolas sustentables que permitan mejorar las condiciones productivas del suelo )*100    </t>
  </si>
  <si>
    <t>I C6.2 Unidades económicas rurales agrícolas implementan el uso y aprovechamiento de energías renovables</t>
  </si>
  <si>
    <r>
      <t>C6.2 Porcentaje de unidades económicas rurales agrícolas apoyadas para el uso y aprovechamiento de energías renovables</t>
    </r>
    <r>
      <rPr>
        <i/>
        <sz val="10"/>
        <color indexed="30"/>
        <rFont val="Soberana Sans"/>
      </rPr>
      <t xml:space="preserve">
</t>
    </r>
  </si>
  <si>
    <t>(Número de unidades económicas rurales  agrícolas apoyadas para el uso y aprovechamiento de energías renovables/ Número de unidades económicas rurales agrícolas que son población objetivo en el sexenio para el uso y aprovechamiento de energías renovables)*100</t>
  </si>
  <si>
    <t>A 1 A1.C1.1 Dictamen de solicitudes en mecanización y equipamiento para el otorgamiento de incentivos económicos.</t>
  </si>
  <si>
    <r>
      <t>A1.C1.1 Porcentaje de solicitudes para la modernización de maquinaria y equipo dictaminadas positivas</t>
    </r>
    <r>
      <rPr>
        <i/>
        <sz val="10"/>
        <color indexed="30"/>
        <rFont val="Soberana Sans"/>
      </rPr>
      <t xml:space="preserve">
</t>
    </r>
  </si>
  <si>
    <t>(Número de solicitudes dictaminadas positivas en mecanización y equipamiento/Número total de solicitudes recibidas en mecanización y equipamiento)*100</t>
  </si>
  <si>
    <t>A 2 A1.C1.2 Dictamen de solicitudes en Agroproducción para el otorgamiento de incentivos económicos</t>
  </si>
  <si>
    <r>
      <t>A1.C1.2 Porcentaje de solicitudes dictaminadas positivas en Agroproducción.</t>
    </r>
    <r>
      <rPr>
        <i/>
        <sz val="10"/>
        <color indexed="30"/>
        <rFont val="Soberana Sans"/>
      </rPr>
      <t xml:space="preserve">
</t>
    </r>
  </si>
  <si>
    <t>(Número de solicitudes dictaminadas positivas Agroproducción/Número total de solicitudes recibidas en Agroproduccion) *100</t>
  </si>
  <si>
    <t>B 3 A1.C6.1 Apoyo a proyectos para el uso y aprovechamiento de energías renovables</t>
  </si>
  <si>
    <r>
      <t>A1.C6.1 Porcentaje de proyectos apoyados para el uso y aprovechamiento de energías renovables</t>
    </r>
    <r>
      <rPr>
        <i/>
        <sz val="10"/>
        <color indexed="30"/>
        <rFont val="Soberana Sans"/>
      </rPr>
      <t xml:space="preserve">
</t>
    </r>
  </si>
  <si>
    <t xml:space="preserve">(Número de proyectos apoyados para el uso y aprovechamiento de energías renovables /número de proyectos solicitados)*100  </t>
  </si>
  <si>
    <t>B 4 A1.C6.2 Apoyo a proyectos que implementen prácticas y tecnologías sustentables que permitan mejorar las condiciones productivas del suelo.</t>
  </si>
  <si>
    <r>
      <t>A1.C6.2  Porcentaje de proyectos apoyados para la implementación de tecnologías y prácticas sustentables que permitan mejorar las condiciones productivas del suelo.</t>
    </r>
    <r>
      <rPr>
        <i/>
        <sz val="10"/>
        <color indexed="30"/>
        <rFont val="Soberana Sans"/>
      </rPr>
      <t xml:space="preserve">
</t>
    </r>
  </si>
  <si>
    <t xml:space="preserve">(Número de proyectos apoyados para la implementación  de tecnologías y buenas practicas agrícolas sustentables que permitan mejorar las condiciones productivas del suelo / Número total de proyectos recibidos para la implementación  de tecnologías y buenas practicas agrícolas sustentables que permitan mejorar las condiciones productivas del suelo en el año)*100    </t>
  </si>
  <si>
    <t>D 5 A1.C4.1 Proyectos apoyados por el Componente Tecnificación de Riego</t>
  </si>
  <si>
    <r>
      <t>A1.C4.1 Porcentaje de proyectos del Componente de Tecnificación del Riego apoyados respecto al total de proyectos dictaminados positivos</t>
    </r>
    <r>
      <rPr>
        <i/>
        <sz val="10"/>
        <color indexed="30"/>
        <rFont val="Soberana Sans"/>
      </rPr>
      <t xml:space="preserve">
</t>
    </r>
  </si>
  <si>
    <t>[(Número de proyectos de Tecnificación del Riego apoyados) / (Total de proyectos de Tecnificación del Riego dictaminados positivos)* 100]</t>
  </si>
  <si>
    <t>E 6 A1.C2 Instrumentación de proyectos de infraestructura de cubierta de superficies.</t>
  </si>
  <si>
    <r>
      <t>A1.C2 Porcentaje de proyectos de infraestructura de cubierta de superficies apoyados</t>
    </r>
    <r>
      <rPr>
        <i/>
        <sz val="10"/>
        <color indexed="30"/>
        <rFont val="Soberana Sans"/>
      </rPr>
      <t xml:space="preserve">
</t>
    </r>
  </si>
  <si>
    <t>(Número de proyectos de infraestructura de cubierta de superficie pagados/Número total de proyectos de infraestructura de cubierta de superficie con dictamen positivo) *100</t>
  </si>
  <si>
    <t>E 7 A2.C2 Porcentaje de solicitudes dictaminadas positivas para la organización de Comités Sistemas Producto.</t>
  </si>
  <si>
    <r>
      <t>A2.C2 Porcentaje de solicitudes dictaminadas positivas para los Comités Nacionales Sistemas Producto.</t>
    </r>
    <r>
      <rPr>
        <i/>
        <sz val="10"/>
        <color indexed="30"/>
        <rFont val="Soberana Sans"/>
      </rPr>
      <t xml:space="preserve">
</t>
    </r>
  </si>
  <si>
    <t>(Número de solicitudes dictaminadas positivas para el fortalecimiento de los Comités Nacionales Sistema Producto/Número total de solicitudes recibidas para el fortalecimiento de los Comités Nacionales Sistema Producto) *100</t>
  </si>
  <si>
    <t>F 8 A3.C2 Instrumentación de proyectos de infraestructura de producción integral</t>
  </si>
  <si>
    <r>
      <t>A3.C2  Porcentaje de proyectos de Infraestructura y Equipamiento para Instalaciones Productivas con incentivos económicos entregados</t>
    </r>
    <r>
      <rPr>
        <i/>
        <sz val="10"/>
        <color indexed="30"/>
        <rFont val="Soberana Sans"/>
      </rPr>
      <t xml:space="preserve">
</t>
    </r>
  </si>
  <si>
    <t>(Número de proyectos en equipamiento e infraestructura para instalaciones productivas con incentivos económicos entregados /Número de proyectos en equipamiento e infraestructura para instalaciones productivas con con dictamen positivo) *100</t>
  </si>
  <si>
    <t>F 9 A4.C2 Porcentaje de proyectos de infraestructura y equipo para modelos asociativos instrumentados.</t>
  </si>
  <si>
    <r>
      <t>A4.C2 Porcentaje de proyectos de infraestructura y equipo para modelos asociativos de impacto regional con incentivos económicos entregados.</t>
    </r>
    <r>
      <rPr>
        <i/>
        <sz val="10"/>
        <color indexed="30"/>
        <rFont val="Soberana Sans"/>
      </rPr>
      <t xml:space="preserve">
</t>
    </r>
  </si>
  <si>
    <t>(Número de proyectos de infraestructura y equipo para modelos asociativos instrumentados/Número total de proyectos de infraestructura y equipo para modelos asociativos con dictamen positivo) *100</t>
  </si>
  <si>
    <t>F 10 A1.C3 Aprobación de proyectos en función de la Agenda nacional de innovación.</t>
  </si>
  <si>
    <r>
      <t>Porcentaje de proyectos dictaminados para el desarrollo de investigación, innovación, desarrollo tecnológico, transferencia de tecnología para incrementar la productividad en las UERA y/o promover la conservación de los recursos Fitogenéticos nativos.</t>
    </r>
    <r>
      <rPr>
        <i/>
        <sz val="10"/>
        <color indexed="30"/>
        <rFont val="Soberana Sans"/>
      </rPr>
      <t xml:space="preserve">
</t>
    </r>
  </si>
  <si>
    <t xml:space="preserve">(Número de proyectos dictaminados en el año t/ Número de proyectos ingresados en el año t)*100    </t>
  </si>
  <si>
    <t>G 11 A1.C5 Dispersión de incentivos económicos a productores agrícolas del PROAGRO productivo</t>
  </si>
  <si>
    <r>
      <t>A1.C5 Porcentaje de incentivos económicos dispersados por el PROAGRO Productivo en el año calendario t.</t>
    </r>
    <r>
      <rPr>
        <i/>
        <sz val="10"/>
        <color indexed="30"/>
        <rFont val="Soberana Sans"/>
      </rPr>
      <t xml:space="preserve">
</t>
    </r>
  </si>
  <si>
    <t>(Incentivos económicos dispersados en el año calendario t / Total de incentivos económicos presupuestados para el año calendario t) * 100</t>
  </si>
  <si>
    <r>
      <t xml:space="preserve">F1 Índice de productividad de la población ocupada en la Rama Agrícola
</t>
    </r>
    <r>
      <rPr>
        <sz val="10"/>
        <rFont val="Soberana Sans"/>
        <family val="2"/>
      </rPr>
      <t>Sin Información,Sin Justificación</t>
    </r>
  </si>
  <si>
    <r>
      <t xml:space="preserve">P1 Índice de valor de la producción agrícola
</t>
    </r>
    <r>
      <rPr>
        <sz val="10"/>
        <rFont val="Soberana Sans"/>
        <family val="2"/>
      </rPr>
      <t>Sin Información,Sin Justificación</t>
    </r>
  </si>
  <si>
    <r>
      <t xml:space="preserve">P2 Porcentaje de Unidades Económicas Rurales Agrícolas apoyadas por el programa en el año t
</t>
    </r>
    <r>
      <rPr>
        <sz val="10"/>
        <rFont val="Soberana Sans"/>
        <family val="2"/>
      </rPr>
      <t>Sin Información,Sin Justificación</t>
    </r>
  </si>
  <si>
    <r>
      <t xml:space="preserve">C1.1 Tasa de variación de UERA con incentivos económicos otorgados para  la modernización de  maquinaria y equipo
</t>
    </r>
    <r>
      <rPr>
        <sz val="10"/>
        <rFont val="Soberana Sans"/>
        <family val="2"/>
      </rPr>
      <t>Sin Información,Sin Justificación</t>
    </r>
  </si>
  <si>
    <r>
      <t xml:space="preserve">C4.2 Porcentaje de ahorro del volumen de agua utilizado en predios beneficiados
</t>
    </r>
    <r>
      <rPr>
        <sz val="10"/>
        <rFont val="Soberana Sans"/>
        <family val="2"/>
      </rPr>
      <t>Sin Información,Sin Justificación</t>
    </r>
  </si>
  <si>
    <r>
      <t xml:space="preserve">C5.1 Porcentaje de beneficiarios satisfechos por el componente PROAGRO Productivo
</t>
    </r>
    <r>
      <rPr>
        <sz val="10"/>
        <rFont val="Soberana Sans"/>
        <family val="2"/>
      </rPr>
      <t xml:space="preserve"> Causa : De las encuestas aplicadas en el primer semestre, 84 encuestas no fueron atendidas debido a que no se encontró al productor o no quiso contestar; lo anterior, modifica el denominador de 3,682 a 3,598 encuestas a aplicar en 2018.  Avance. Con cifras preliminares al primer semestre de 2018, se han aplicado 1,916 encuestas del ciclo otoño-invierno, las cuales arrojaron los siguientes resultados: a). 1,594 productores manifestaron estar satisfechos con el PROAGRO Productivo (83.2% del total de encuestas aplicadas al periodo) cifra que representa un avance de 44.30% respecto a la meta anual modificada. b). 199 productores manifestaron tener una satisfacción regular (10.4% del total encuestado). c).- 123 productores manifestaron no estar satisfechos, principalmente por el monto entregado y la oportunidad con que se  entrega del incentivo (7.3% del total encuestado) El avance registrado se debe a que durante el primer semestre se agilizaron las actividades  la supervisión, lo que permitió encuestar en tiempo a un mayor número de productores del ciclo otoño-invierno 17-18. Efecto: Con la aplicación de la encuesta se conoce el porcentaje de satisfacción en la calidad de la atención proporcionada, de la normatividad y la oportunidad de la entrega del incentivo; con el avance alcanzado se observa que el Componente PROAGRO Productivo cumple con los fines normativos, administrativos y de operación.  El porcentaje de productores insatisfechos (7.3%) se analizará y se considerará para el proceso normativo y operativo del ejercicio fiscal 2019.  Otros Motivos:</t>
    </r>
  </si>
  <si>
    <r>
      <t xml:space="preserve">C5.2 Porcentaje de incentivos económicos acreditados por las UERA para invertir en actividades productivas
</t>
    </r>
    <r>
      <rPr>
        <sz val="10"/>
        <rFont val="Soberana Sans"/>
        <family val="2"/>
      </rPr>
      <t xml:space="preserve"> Causa : Con cifras preliminares al segundo trimestre, se ha acreditado el 46.01% de los incentivos eonómicos a dispersar a los productores en el 2018, cifra superior en 38.01 puntos porcentales.    El avance registrado se debió a que al entregarse, con oportunidad, un mayor monto de incentivos, los productores los invirtieron en actividades productivas y tuvieron interés de cumplir con su obligación de acreditar el uso y destino productivo del incentivo entregado conforme a la normatividad del PROAGRO Productivo. Efecto: Los productores que cumplieron con su responsabilidad normativa de acreditar el uso y destino del incentivo entregado, comprobaron documentalmente la vinculación del incentivo en conceptos como: fertilizantes, semillas, mano de obra, abonos, productos fitosanitarios, maquinaria, entre otros, para el desarrollo de actividades productivas en sus predios, coadyuvando al cumplimiento del objetivo del Programa de Fomento a la Agricultura de incrementar la producción y productividad.   Con la acreditación documental se comprueba que el uso y destino de los recursos federales entregados a los productores para el desarrollo de actividades productivas cumplen con el criterio de transparencia, es decir, se utilizan para los fines que fueron autorizados. Otros Motivos:</t>
    </r>
  </si>
  <si>
    <r>
      <t xml:space="preserve">C3. Porcentaje de proyectos apoyadas con incentivos económicos para el desarrollo de investigación, innovación, desarrollo tecnológico, transferencia de tecnología para incrementar la productividad en las UERA y/o promover la conservación de los recursos Fitogenéticos nativos.
</t>
    </r>
    <r>
      <rPr>
        <sz val="10"/>
        <rFont val="Soberana Sans"/>
        <family val="2"/>
      </rPr>
      <t xml:space="preserve"> Causa : El incumplimiento de la meta se debe a: 1) Una disminución en el total de solicitudes recibidas y de solicitudes autorizadas al primer semestre; debido a fallas técnicas en la estructura del Sistema Único de Registro de Información (SURI) de la SAGARPA (periodo de solventan del 13 al 27 de marzo)  2) Y a un retraso en la ministración de recursos a la Instancia Ejecutora, ambos en comparación con lo programado.  Derivado de ello al momento no se cuenta con proyectos apoyados.     Se modifico el denominador, toda vez que las solicitudes recibidas por parte de los solicitantes fue menor (de 2200 a 1611) a lo programado por la UR; asimismo, el total de solicitudes dictaminadas fue menor al programado Efecto: Es importante mencionar que el el indicador programado al mes de junio sera cumplido en el mes de julio y que al final del ejercicio fiscal, este incumplimiento no afectara en el cumplimiento de la meta anual programada. Otros Motivos:</t>
    </r>
  </si>
  <si>
    <r>
      <t xml:space="preserve">C1.2 Porcentaje de UERA con incentivos económicos entregados para incrementar el nivel tecnológico de los cultivos
</t>
    </r>
    <r>
      <rPr>
        <sz val="10"/>
        <rFont val="Soberana Sans"/>
        <family val="2"/>
      </rPr>
      <t xml:space="preserve"> Causa : Por un error inicial se registró 200,000 en el dato del denominador, siendo este hectáreas y no UERAS; sin embargo, el dato correcto corresponde a 50,000 UERAS (misma que en la meta de Enero-Mayo); aunado a ello y dado que la demanda disminuyó, sólo se considerarán 195,000 UERAS con dictamen positivo. Hecha la aclaración, con los datos correctos, la meta tuvo una variación mínima por encima de lo esperado. Efecto: Respecto a los datos correctos, al presentarse una variación mínima, no se cuantifican efectos.  Otros Motivos:</t>
    </r>
  </si>
  <si>
    <r>
      <t xml:space="preserve">C2. Porcentaje de UERA con incentivos económicos entregados para incrementar la infraestructura, equipo y servicios en las cadenas de valor.
</t>
    </r>
    <r>
      <rPr>
        <sz val="10"/>
        <rFont val="Soberana Sans"/>
        <family val="2"/>
      </rPr>
      <t>Sin Información,Sin Justificación</t>
    </r>
  </si>
  <si>
    <r>
      <t xml:space="preserve">C4.1  Porcentaje de superficie tecnificada en el año n con respecto a la superficie programada en el sexenio
</t>
    </r>
    <r>
      <rPr>
        <sz val="10"/>
        <rFont val="Soberana Sans"/>
        <family val="2"/>
      </rPr>
      <t>Sin Información,Sin Justificación</t>
    </r>
  </si>
  <si>
    <r>
      <t xml:space="preserve">C6.1 Porcentaje de hectáreas apoyadas para la implementación de tecnologías y buenas practicas sustentables que permitan mejorar las condiciones productivas del suelo 
</t>
    </r>
    <r>
      <rPr>
        <sz val="10"/>
        <rFont val="Soberana Sans"/>
        <family val="2"/>
      </rPr>
      <t xml:space="preserve"> Causa : Cumplimiento de la meta de acuerdo con lo programado. Efecto: Cumplimiento de la meta de acuerdo con lo programado. Otros Motivos:</t>
    </r>
  </si>
  <si>
    <r>
      <t xml:space="preserve">C6.2 Porcentaje de unidades económicas rurales agrícolas apoyadas para el uso y aprovechamiento de energías renovables
</t>
    </r>
    <r>
      <rPr>
        <sz val="10"/>
        <rFont val="Soberana Sans"/>
        <family val="2"/>
      </rPr>
      <t xml:space="preserve"> Causa : Cumplimiento de la meta de acuerdo con lo programado. Efecto: Cumplimiento de la meta de acuerdo con lo programado. Otros Motivos:</t>
    </r>
  </si>
  <si>
    <r>
      <t xml:space="preserve">A1.C1.1 Porcentaje de solicitudes para la modernización de maquinaria y equipo dictaminadas positivas
</t>
    </r>
    <r>
      <rPr>
        <sz val="10"/>
        <rFont val="Soberana Sans"/>
        <family val="2"/>
      </rPr>
      <t xml:space="preserve"> Causa : El cierre de ventanillas en el mes de enero y la inscripción en línea, permitió revisar y dictaminar una mayor cantidad de solicitudes, con lo cual se superó la meta en 1,880 solicitudes dictaminadas positivas más a las programadas. Efecto: Se tiene la posibilidad de apoyar a los productores en menor tiempo de lo programado lo cual infiere positivamente en sus procesos de producción. Otros Motivos:</t>
    </r>
  </si>
  <si>
    <r>
      <t xml:space="preserve">A1.C1.2 Porcentaje de solicitudes dictaminadas positivas en Agroproducción.
</t>
    </r>
    <r>
      <rPr>
        <sz val="10"/>
        <rFont val="Soberana Sans"/>
        <family val="2"/>
      </rPr>
      <t xml:space="preserve"> Causa : La meta programada fue superada derivad de que se agilizó el proceso de dictaminación de solicitudes para entregar los incentivos en la temporada de siembra. Aunado a ello el número de solicitudes recibidas fue menor al programado, lo que impactó en la meta. Efecto: El efecto es positivo ya que los productores cuentan con los incentivos de acuerdo a los ciclos productivos, con un impacto positivo en su productividad. Otros Motivos:</t>
    </r>
  </si>
  <si>
    <r>
      <t xml:space="preserve">A1.C6.1 Porcentaje de proyectos apoyados para el uso y aprovechamiento de energías renovables
</t>
    </r>
    <r>
      <rPr>
        <sz val="10"/>
        <rFont val="Soberana Sans"/>
        <family val="2"/>
      </rPr>
      <t xml:space="preserve"> Causa : Durante el segundo trimestre, la operación del Componente Energías Renovables se encuentra en la fase de recepción y dictaminación de solicitudes, es por ello que para este periodo se programo el avance del 0% Efecto: No se tienen efectos porque se está trabajando de acuerdo con lo programado Otros Motivos:</t>
    </r>
  </si>
  <si>
    <r>
      <t xml:space="preserve">A1.C6.2  Porcentaje de proyectos apoyados para la implementación de tecnologías y prácticas sustentables que permitan mejorar las condiciones productivas del suelo.
</t>
    </r>
    <r>
      <rPr>
        <sz val="10"/>
        <rFont val="Soberana Sans"/>
        <family val="2"/>
      </rPr>
      <t xml:space="preserve"> Causa : Durante el segundo trimestre, la operación del Incentivo Recuperación de Suelos con degradación agroquímica, principalmente pérdida de fertilidad, se encuentra en la fase de autorización de solicitudes, es por ello que se programó el avance del 0%. Al 30 de junio de 2018 se han autorizado 2,881  por un monto de 128.99 mdp Efecto: Sin efectos Otros Motivos:</t>
    </r>
  </si>
  <si>
    <r>
      <t xml:space="preserve">A1.C4.1 Porcentaje de proyectos del Componente de Tecnificación del Riego apoyados respecto al total de proyectos dictaminados positivos
</t>
    </r>
    <r>
      <rPr>
        <sz val="10"/>
        <rFont val="Soberana Sans"/>
        <family val="2"/>
      </rPr>
      <t>Sin Información,Sin Justificación</t>
    </r>
  </si>
  <si>
    <r>
      <t xml:space="preserve">A1.C2 Porcentaje de proyectos de infraestructura de cubierta de superficies apoyados
</t>
    </r>
    <r>
      <rPr>
        <sz val="10"/>
        <rFont val="Soberana Sans"/>
        <family val="2"/>
      </rPr>
      <t xml:space="preserve"> Causa : Se agilizaron los trabajos de revisión de los proyectos con solicitudes de apoyo, lo que permitió la dictaminación positiva de solicitudes y avances significativos sobre los  proyectos instrumentados para este trimestre.  Efecto: Los efectos son positivos toda vez que anticipadamente a lo previsto los productores cuentan con infraestructura de cubierta para sus superficies. Otros Motivos:</t>
    </r>
  </si>
  <si>
    <r>
      <t xml:space="preserve">A2.C2 Porcentaje de solicitudes dictaminadas positivas para los Comités Nacionales Sistemas Producto.
</t>
    </r>
    <r>
      <rPr>
        <sz val="10"/>
        <rFont val="Soberana Sans"/>
        <family val="2"/>
      </rPr>
      <t>Sin Información,Sin Justificación</t>
    </r>
  </si>
  <si>
    <r>
      <t xml:space="preserve">A3.C2  Porcentaje de proyectos de Infraestructura y Equipamiento para Instalaciones Productivas con incentivos económicos entregados
</t>
    </r>
    <r>
      <rPr>
        <sz val="10"/>
        <rFont val="Soberana Sans"/>
        <family val="2"/>
      </rPr>
      <t xml:space="preserve"> Causa : Se agilizaron los trabajos de revisión de los proyectos con solicitudes de apoyo, lo que permitió la dictaminación positiva de solicitudes y avances significativos sobre los  proyectos instrumentados para este trimestre.  Efecto: El efecto es positivo ya que se logra un mayor número de productores beneficiarios con proyectos instrumentados. Otros Motivos:</t>
    </r>
  </si>
  <si>
    <r>
      <t xml:space="preserve">A4.C2 Porcentaje de proyectos de infraestructura y equipo para modelos asociativos de impacto regional con incentivos económicos entregados.
</t>
    </r>
    <r>
      <rPr>
        <sz val="10"/>
        <rFont val="Soberana Sans"/>
        <family val="2"/>
      </rPr>
      <t xml:space="preserve"> Causa : La meta tiene un avance del 5% derivado de que se agilizó el proceso de revisión de proyectos con solicitudes de apoyo, y ello derivó en la instrumentación de un proyecto. Efecto: Sin efectos cuantificables, toda vez que aún y cuando no se programó meta para el segundo trimestre, únicamente se instrumento un proyecto de los 20 con dictamen positivo Otros Motivos:</t>
    </r>
  </si>
  <si>
    <r>
      <t xml:space="preserve">Porcentaje de proyectos dictaminados para el desarrollo de investigación, innovación, desarrollo tecnológico, transferencia de tecnología para incrementar la productividad en las UERA y/o promover la conservación de los recursos Fitogenéticos nativos.
</t>
    </r>
    <r>
      <rPr>
        <sz val="10"/>
        <rFont val="Soberana Sans"/>
        <family val="2"/>
      </rPr>
      <t xml:space="preserve"> Causa : El incumplimiento de la meta se debe a: 1) Una disminución en el total de solicitudes recibidas y de solicitudes autorizadas al primer semestre; debido a fallas técnicas en la estructura del Sistema Único de Registro de Información (SURI) de la SAGARPA (periodo de solventan del 13 al 27 de marzo)  2) Y a un retraso en la ministración de recursos a la Instancia Ejecutora, ambos en comparación con lo programado.  Derivado de ello al momento no se cuenta con proyectos apoyados.  Se modifico el denominador, toda vez que las solicitudes recibidas por parte de los solicitantes fue menor (de 2200 a 1611) a lo programado por la UR; asimismo, el total de solicitudes dictaminadas fue menor al programado Efecto: Retraso en el proceso de entrega de los incentivos. Es importante mencionar que el el indicador programado al mes de junio sera cumplido en el mes de julio y que al final del ejercicio fiscal, este incumplimiento no afectara en el cumplimiento de la meta anual programada. Otros Motivos:</t>
    </r>
  </si>
  <si>
    <r>
      <t xml:space="preserve">A1.C5 Porcentaje de incentivos económicos dispersados por el PROAGRO Productivo en el año calendario t.
</t>
    </r>
    <r>
      <rPr>
        <sz val="10"/>
        <rFont val="Soberana Sans"/>
        <family val="2"/>
      </rPr>
      <t xml:space="preserve"> Causa : Con cifras preliminares al segundo trimestre, se dispersó el 80.04% de los incentivos económicos del 2018 para el desarrollo de actividades productivas en los predios del PROAGRO Productivo. El avance se debió a ajustes en el calendario presupuestal, que derivaron en movimientos compensados del tercer al segundo trimestre por 4,836.65 millones de pesos, lo cual permitió dispersar con anticipación un mayor monto de incentivos. Efecto: El ajuste en el calendario presupuestal permitió dispersar un mayor monto de recursos  a productores, incentivando una superficie aproximada 8.2 millones de hectáreas  para el desarrollo de actividades productivas en 2.5 millones de predios del PROAGRO, coadyuvando al cumplimiento del objetivo del Programa de Fomento a la Agricultura de incrementar la producción y productividad agrícola.  Otros Motivos:</t>
    </r>
  </si>
  <si>
    <t>S260</t>
  </si>
  <si>
    <t>Programa de Fomento Ganadero</t>
  </si>
  <si>
    <t>116-Coordinación General de Ganadería</t>
  </si>
  <si>
    <t>Contribuir a impulsar la productividad en el sector agroalimentario mediante inversión en capital físico, humano y tecnológico que garantice la seguridad alimentaria. mediante el incremento de la productividad de las Unidades Económicas del Subsector Agroalimentario Ganadero.</t>
  </si>
  <si>
    <t>P.1. Las Unidades Económicas del Subsector Agroalimentario Ganadero incrementan su productividad.</t>
  </si>
  <si>
    <r>
      <t>P.1. Índice de productividad de la población ocupada en el Subsector Agroalimentario Ganadero.</t>
    </r>
    <r>
      <rPr>
        <i/>
        <sz val="10"/>
        <color indexed="30"/>
        <rFont val="Soberana Sans"/>
      </rPr>
      <t xml:space="preserve">
</t>
    </r>
  </si>
  <si>
    <t>((Producto Interno Bruto del Subsector Agroalimentario Ganadero del año tn / Número de personas ocupadas en el Subsector Agroalimentario Ganadero del año tn) / (Producto Interno Bruto del Subsector Agroalimentario Ganadero del año t0 / Número de personas ocupadas en el Subsector Agroalimentario Ganadero del año t0))*100</t>
  </si>
  <si>
    <t>A C5 Incentivos económicos otorgados a las unidades económicas pecuarias para la adquisición de bienes de apoyo que minimicen los efectos de los desechos y mejorar el control biológico de las explotaciones, así como restablecer ecológicamente los recursos naturales de la ganadería rehabilitando agostaderos y mejorando las tierras de pastoreo</t>
  </si>
  <si>
    <r>
      <t xml:space="preserve">C5 Porcentaje de Unidades Económicas  Pecuarias con incentivos económicos para sustentabilidad pecuaria.  </t>
    </r>
    <r>
      <rPr>
        <i/>
        <sz val="10"/>
        <color indexed="30"/>
        <rFont val="Soberana Sans"/>
      </rPr>
      <t xml:space="preserve">
</t>
    </r>
  </si>
  <si>
    <t xml:space="preserve">(Número de Unidades Económicas  Pecuarias con incentivos económicos otorgados en sustentabilidad pecuaria / Número total de Unidades Económicas  Pecuarias con dictamen positivo en sustentabilidad pecuaria)*100  </t>
  </si>
  <si>
    <t>B C1 Apoyos económicos otorgados a las Unidades Económicas Pecuarias para la adquisición de activos productivos, infraestructura, maquinaria y equipo, perforación de pozos, repoblamiento y rescate de hembras, que contribuya al incremento de su productividad</t>
  </si>
  <si>
    <r>
      <t>C1 Porcentaje de Unidades Económicas Pecuarias con incentivos económicos otorgados para capitalización productiva pecuaria.</t>
    </r>
    <r>
      <rPr>
        <i/>
        <sz val="10"/>
        <color indexed="30"/>
        <rFont val="Soberana Sans"/>
      </rPr>
      <t xml:space="preserve">
</t>
    </r>
  </si>
  <si>
    <t>(Número de Unidades Económicas Pecuarias con incentivos económicos otorgados para capitalización productiva pecuaria /Número total de Unidades Económicas Pecuarias con dictamen positivo para capitalización productiva pecuaria)*100</t>
  </si>
  <si>
    <t>C C3 Incentivos económicos otorgados para la adquisición de activos que permitan un cambio tecnológico sustantivo en la actividad ganadera</t>
  </si>
  <si>
    <r>
      <t>C3 Porcentaje de personas físicas y morales con incentivos económicos entregados para Investigación, Innovación y Desarrollo Tecnológico Pecuario.</t>
    </r>
    <r>
      <rPr>
        <i/>
        <sz val="10"/>
        <color indexed="30"/>
        <rFont val="Soberana Sans"/>
      </rPr>
      <t xml:space="preserve">
</t>
    </r>
  </si>
  <si>
    <t>(Número de personas físicas y morales con incentivos económicos otorgados para Investigación, Innovación y Desarrollo Tecnológico  Pecuario/ Número total de personas físicas y morales con dictamen positivo en Investigación, Innovación y Desarrollo Tecnológico  Pecuario) *100</t>
  </si>
  <si>
    <t>D C4. Incentivos otorgados en las unidades de producción pecuaria para incrementar la productividad de las especies pecuarias.</t>
  </si>
  <si>
    <r>
      <t>C4.2 Porcentaje de Unidades de Producción Pecuaria apoyadas con servicios técnicos.</t>
    </r>
    <r>
      <rPr>
        <i/>
        <sz val="10"/>
        <color indexed="30"/>
        <rFont val="Soberana Sans"/>
      </rPr>
      <t xml:space="preserve">
</t>
    </r>
  </si>
  <si>
    <t>(Número de Unidades de Producción Pecuarias del PROGAN Productivo apoyadas con servicios técnicos/Número total de Unidades de Producción Pecuarias del PROGAN Productivo programadas para recibir servicios técnicos)*100</t>
  </si>
  <si>
    <r>
      <t>C4.1 Porcentaje de Unidades de Producción Pecuaria con incentivos económicos otorgados para incrementar la productividad de las especies pecuarias.</t>
    </r>
    <r>
      <rPr>
        <i/>
        <sz val="10"/>
        <color indexed="30"/>
        <rFont val="Soberana Sans"/>
      </rPr>
      <t xml:space="preserve">
</t>
    </r>
  </si>
  <si>
    <t>(Número de UPP del PROGAN Productivo con incentivos económicos otorgados/Número total de UPP del PROGAN Productivo)*100</t>
  </si>
  <si>
    <t>E C2 Incentivos otorgados a las Unidades Económicas Pecuarias para incrementar su productividad a través de incentivos a la postproducción pecuaria, recría pecuaria, reproducción y material genético pecuario, manejo de ganado, ganado alimentario y sistemas producto pecuarios.</t>
  </si>
  <si>
    <r>
      <t>C2. Porcentaje de Unidades Económicas Pecuarias con incentivos económicos otorgados para Estrategias Integrales para la cadena productiva pecuaria.</t>
    </r>
    <r>
      <rPr>
        <i/>
        <sz val="10"/>
        <color indexed="30"/>
        <rFont val="Soberana Sans"/>
      </rPr>
      <t xml:space="preserve">
</t>
    </r>
  </si>
  <si>
    <t>(Número de Unidades Económicas Pecuarias con incentivos económicos otorgados en Estrategias Integrales para la cadena productiva pecuaria./Número total de Unidades Económicas Pecuarias con dictamen positivo en Estrategias Integrales para la cadena productiva pecuaria.)*100</t>
  </si>
  <si>
    <t>A 1 A5.C5 Dictamen de solicitudes para el otorgamiento de incentivos para Sustentabilidad Pecuaria</t>
  </si>
  <si>
    <r>
      <t>A5.C5 Porcentaje de solicitudes dictaminadas positivas en apoyo a la sustentabilidad pecuaria.</t>
    </r>
    <r>
      <rPr>
        <i/>
        <sz val="10"/>
        <color indexed="30"/>
        <rFont val="Soberana Sans"/>
      </rPr>
      <t xml:space="preserve">
</t>
    </r>
  </si>
  <si>
    <t>(Número de solicitudes dictaminadas positivas en Sustentabilidad Pecuaria/Número total de solicitudes recibidas en Sustentabilidad Pecuaria)*100</t>
  </si>
  <si>
    <t>C 2 A4.C4 Dictamen de solicitudes del PROGAN Productivo para el otorgamiento de incentivos económicos.</t>
  </si>
  <si>
    <r>
      <t>A1.C4 Porcentaje de solicitudes dictaminadas positivas en el PROGAN Productivo.</t>
    </r>
    <r>
      <rPr>
        <i/>
        <sz val="10"/>
        <color indexed="30"/>
        <rFont val="Soberana Sans"/>
      </rPr>
      <t xml:space="preserve">
</t>
    </r>
  </si>
  <si>
    <t>(Número de solicitudes dictaminadas positivas en PROGAN Productivo/Número total de solicitudes elegibles para pago en PROGAN Productivo) *100</t>
  </si>
  <si>
    <t>C 3 A3.C3 Dictamen de solicitudes para el otorgamiento de incentivos económicos para Investigación, Innovación y Desarrollo Tecnológico Pecuario</t>
  </si>
  <si>
    <r>
      <t>A3.C3 Porcentaje de solicitudes dictaminadas positivas para Investigación, Innovación y Desarrollo Tecnológico  Pecuario.</t>
    </r>
    <r>
      <rPr>
        <i/>
        <sz val="10"/>
        <color indexed="30"/>
        <rFont val="Soberana Sans"/>
      </rPr>
      <t xml:space="preserve">
</t>
    </r>
  </si>
  <si>
    <t>(Número de solicitudes dictaminadas positivas para Investigación, Innovación y Desarrollo Tecnológico  Pecuario. /Número total de solicitudes para Investigación, Innovación y Desarrollo Tecnológico  Pecuario recibidas)*100</t>
  </si>
  <si>
    <t>D 4 A1.C1 Dictamen de solicitudes para el otorgamiento de incentivos económicos para capitalización productiva pecuaria</t>
  </si>
  <si>
    <r>
      <t>A1.C1 Porcentaje de solicitudes dictaminadas positivas para Capitalización productiva pecuaria.</t>
    </r>
    <r>
      <rPr>
        <i/>
        <sz val="10"/>
        <color indexed="30"/>
        <rFont val="Soberana Sans"/>
      </rPr>
      <t xml:space="preserve">
</t>
    </r>
  </si>
  <si>
    <t>(Número de solicitudes dictaminadas positivas para Capitalización productiva pecuaria/Número total de solicitudes de Capitalización productiva pecuaria recibidas)*100</t>
  </si>
  <si>
    <t>E 5 A2.C2 Dictamen de solicitudes para el otorgamiento de incentivos económicos para estrategias integrales para la cadena productiva.</t>
  </si>
  <si>
    <r>
      <t>A2.C2 Porcentaje de solicitudes dictaminadas positivas en Estrategias Integrales para la cadena productiva pecuaria.</t>
    </r>
    <r>
      <rPr>
        <i/>
        <sz val="10"/>
        <color indexed="30"/>
        <rFont val="Soberana Sans"/>
      </rPr>
      <t xml:space="preserve">
</t>
    </r>
  </si>
  <si>
    <t>(Número de solicitudes dictaminadas positivas en Estrategias Integrales para la cadena productiva pecuaria. /Número total de solicitudes en Estrategias Integrales para la cadena productiva pecuaria. recibidas)*100</t>
  </si>
  <si>
    <r>
      <t xml:space="preserve">P.1. Índice de productividad de la población ocupada en el Subsector Agroalimentario Ganadero.
</t>
    </r>
    <r>
      <rPr>
        <sz val="10"/>
        <rFont val="Soberana Sans"/>
        <family val="2"/>
      </rPr>
      <t>Sin Información,Sin Justificación</t>
    </r>
  </si>
  <si>
    <r>
      <t xml:space="preserve">C5 Porcentaje de Unidades Económicas  Pecuarias con incentivos económicos para sustentabilidad pecuaria.  
</t>
    </r>
    <r>
      <rPr>
        <sz val="10"/>
        <rFont val="Soberana Sans"/>
        <family val="2"/>
      </rPr>
      <t xml:space="preserve"> Causa : Se ha realizado el pago de 23.8 mdp con recursos del ejercicio fiscal 2018 que corresponden a 652 solicitudes dictaminadas positivas y autorizadas en 2017, debido a que por motivos de insuficiencia presupuestal no pudieron ser pagadas con recursos del ejercicio fiscal 2017.      El denominador incluye además las cifras preliminares del SURI (Sistema Único de Registro de Información), al 29 de junio de 2018 y debido a que aún se encuentran activas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</si>
  <si>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r>
      <t xml:space="preserve">C1 Porcentaje de Unidades Económicas Pecuarias con incentivos económicos otorgados para capitalización productiva pecuaria.
</t>
    </r>
    <r>
      <rPr>
        <sz val="10"/>
        <rFont val="Soberana Sans"/>
        <family val="2"/>
      </rPr>
      <t xml:space="preserve"> Causa : Se ha realizado el pago de 441.4 mdp con recursos del ejercicio fiscal 2018 que corresponden a 3,790 solicitudes dictaminadas positivas y autorizadas en 2017, debido a que por motivos de insuficiencia presupuestal no pudieron ser pagadas con recursos del ejercicio fiscal 2017.          El denominador incluye además las cifras preliminares del SURI (Sistema Único de Registro de Información), al 29 de junio de 2018 y debido a que aún se encuentran activas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</si>
  <si>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r>
      <t xml:space="preserve">C3 Porcentaje de personas físicas y morales con incentivos económicos entregados para Investigación, Innovación y Desarrollo Tecnológico Pecuario.
</t>
    </r>
    <r>
      <rPr>
        <sz val="10"/>
        <rFont val="Soberana Sans"/>
        <family val="2"/>
      </rPr>
      <t>Sin Información,Sin Justificación</t>
    </r>
  </si>
  <si>
    <r>
      <t xml:space="preserve">C4.2 Porcentaje de Unidades de Producción Pecuaria apoyadas con servicios técnicos.
</t>
    </r>
    <r>
      <rPr>
        <sz val="10"/>
        <rFont val="Soberana Sans"/>
        <family val="2"/>
      </rPr>
      <t xml:space="preserve"> Causa : Comportamiento de la meta conforme a lo programado. Efecto: Comportamiento de la meta conforme a lo programado. Otros Motivos:</t>
    </r>
  </si>
  <si>
    <r>
      <t xml:space="preserve">C4.1 Porcentaje de Unidades de Producción Pecuaria con incentivos económicos otorgados para incrementar la productividad de las especies pecuarias.
</t>
    </r>
    <r>
      <rPr>
        <sz val="10"/>
        <rFont val="Soberana Sans"/>
        <family val="2"/>
      </rPr>
      <t xml:space="preserve"> Causa : Con presupuesto 2018 se llevo a cabo el pago de UPP´s pendientes del año 2017, adicionales a las que se han pagado del año 2018, por ello se tiene un porcentaje de cumplimiento del 101.22% Efecto: El efecto es positivo ya que hay un mayor número de UPP´s apoyadas a las estimadas en la meta. Otros Motivos:</t>
    </r>
  </si>
  <si>
    <r>
      <t xml:space="preserve">C2. Porcentaje de Unidades Económicas Pecuarias con incentivos económicos otorgados para Estrategias Integrales para la cadena productiva pecuaria.
</t>
    </r>
    <r>
      <rPr>
        <sz val="10"/>
        <rFont val="Soberana Sans"/>
        <family val="2"/>
      </rPr>
      <t xml:space="preserve"> Causa : Se ha realizado el pago de 79.1 mdp con recursos del ejercicio fiscal 2018 que corresponden a 2,244 solicitudes dictaminadas positivas y autorizadas en 2017, debido a que por motivos de insuficiencia presupuestal no pudieron ser pagadas con recursos del ejercicio fiscal 2017.            El denominador incluye además las cifras preliminares del SURI (Sistema Único de Registro de Información), al 29 de junio de 2018 y debido a que aún se encuentran activas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</si>
  <si>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r>
      <t xml:space="preserve">A5.C5 Porcentaje de solicitudes dictaminadas positivas en apoyo a la sustentabilidad pecuaria.
</t>
    </r>
    <r>
      <rPr>
        <sz val="10"/>
        <rFont val="Soberana Sans"/>
        <family val="2"/>
      </rPr>
      <t xml:space="preserve"> Causa : El numerador incluye cifras preliminares del SURI (Sistema Único de Registro de Información), al 29 de junio de 2018 y debido a que aún se encuentran activa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</si>
  <si>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r>
      <t xml:space="preserve">A1.C4 Porcentaje de solicitudes dictaminadas positivas en el PROGAN Productivo.
</t>
    </r>
    <r>
      <rPr>
        <sz val="10"/>
        <rFont val="Soberana Sans"/>
        <family val="2"/>
      </rPr>
      <t xml:space="preserve"> Causa : Un mayor número de productores de lo estimado cumplieron con los requisitos de elegiblidad para recibir sus apoyos. Efecto: El efecto es positivo ya que se cuenta con un mayor número de solicitudes para dictaminar y apoyar. Otros Motivos:</t>
    </r>
  </si>
  <si>
    <r>
      <t xml:space="preserve">A3.C3 Porcentaje de solicitudes dictaminadas positivas para Investigación, Innovación y Desarrollo Tecnológico  Pecuario.
</t>
    </r>
    <r>
      <rPr>
        <sz val="10"/>
        <rFont val="Soberana Sans"/>
        <family val="2"/>
      </rPr>
      <t>Sin Información,Sin Justificación</t>
    </r>
  </si>
  <si>
    <r>
      <t xml:space="preserve">A1.C1 Porcentaje de solicitudes dictaminadas positivas para Capitalización productiva pecuaria.
</t>
    </r>
    <r>
      <rPr>
        <sz val="10"/>
        <rFont val="Soberana Sans"/>
        <family val="2"/>
      </rPr>
      <t xml:space="preserve"> Causa : El numerador incluye cifras preliminares del SURI (Sistema Único de Registro de Información), al 29 de junio de 2018 y debido a que aún se encuentran activa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</si>
  <si>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r>
      <t xml:space="preserve">A2.C2 Porcentaje de solicitudes dictaminadas positivas en Estrategias Integrales para la cadena productiva pecuaria.
</t>
    </r>
    <r>
      <rPr>
        <sz val="10"/>
        <rFont val="Soberana Sans"/>
        <family val="2"/>
      </rPr>
      <t xml:space="preserve"> Causa : El numerador incluye cifras preliminares del SURI (Sistema Único de Registro de Información), al 29 de junio de 2018 y debido a que aún se encuentran activa las etapas de dictaminación, estas cifras pueden cambiar. Asimismo, incluye las cifras estimadas por FIRA (Fideicomisos Instituidos en Relación con la Agricultura) Efecto: Desfase en el pago de solicitudes dictaminadas positivas y autorizadas que ingresaron en 2018. Otros Motivos:</t>
    </r>
  </si>
  <si>
    <t>S261</t>
  </si>
  <si>
    <t>Programa de Fomento a la Productividad Pesquera y Acuícola</t>
  </si>
  <si>
    <t>I00-Comisión Nacional de Acuacultura y Pesca</t>
  </si>
  <si>
    <t>3 - Acuacultura, Pesca y Caza</t>
  </si>
  <si>
    <t>8 - Acuacultura y Pesca</t>
  </si>
  <si>
    <t>Contribuir a impulsar la productividad en el sector agroalimentario mediante inversión en capital físico, humano y tecnológico que garantice la seguridad alimentaria. mediante el incremento de producción pesquera y acuícola</t>
  </si>
  <si>
    <r>
      <t>Tasa de crecimiento del valor de la producción pesquera y acuícola</t>
    </r>
    <r>
      <rPr>
        <i/>
        <sz val="10"/>
        <color indexed="30"/>
        <rFont val="Soberana Sans"/>
      </rPr>
      <t xml:space="preserve">
</t>
    </r>
  </si>
  <si>
    <t>((Valor de la producción pesquera y acuícola en el año t1 - Valor de la producción pesquera y acuícola en el año t0) / Valor de la producción pesquera y acuícola en el año t0)*100</t>
  </si>
  <si>
    <t>Unidades económicas pesqueras y acuícolas incentivadas incrementan la producción pesquera y acuícola.</t>
  </si>
  <si>
    <r>
      <t>Tasa de crecimiento de la producción de las unidades pesqueras y acuícolas incentivadas.</t>
    </r>
    <r>
      <rPr>
        <i/>
        <sz val="10"/>
        <color indexed="30"/>
        <rFont val="Soberana Sans"/>
      </rPr>
      <t xml:space="preserve">
</t>
    </r>
  </si>
  <si>
    <t>((Valor de la producción de las unidades pesqueras y acuícolas incentivadas del año t1 - Valor de la producción de las unidades pesqueras y acuícolas incentivadas del año t0) / Valor de la producción de las unidades pesqueras y acuícolas incentivadas del año t0)*100</t>
  </si>
  <si>
    <t>A C5. Incentivos para unidades económicas dedicadas a la producción, conservación, manejo y aprovechamiento de recursos genéticos de interes comercial, entregados.</t>
  </si>
  <si>
    <r>
      <t>C5.1 Porcentaje de proyectos apoyados para la conservación, manejo y aprovechamiento de recursos genéticos en materia de acuacultura.</t>
    </r>
    <r>
      <rPr>
        <i/>
        <sz val="10"/>
        <color indexed="30"/>
        <rFont val="Soberana Sans"/>
      </rPr>
      <t xml:space="preserve">
</t>
    </r>
  </si>
  <si>
    <t>(Número de proyectos apoyados para la conservación, manejo y aprovechamiento de recursos genéticos /Número total de proyectos con dictamen positivo) * 100</t>
  </si>
  <si>
    <t>B C2. Incentivos para ordenamiento pesquero y acuícola que contribuyan al aprovechamiento sustentable de los recursos, destinados.</t>
  </si>
  <si>
    <r>
      <t>C2.2 Porcentaje de disminución del esfuerzo pesquero en pesquerías aprovechadas al máximo sustentable.</t>
    </r>
    <r>
      <rPr>
        <i/>
        <sz val="10"/>
        <color indexed="30"/>
        <rFont val="Soberana Sans"/>
      </rPr>
      <t xml:space="preserve">
</t>
    </r>
  </si>
  <si>
    <t>(Embarcaciones retiradas voluntariamente en el año t1 / Embarcaiones con título para pesca en el año t0) *100</t>
  </si>
  <si>
    <r>
      <t>C2.4 Porcentaje de días de veda cubiertos con acciones de vigilancia realizadas en colaboración con el sector productivo, con respecto al año anterior.</t>
    </r>
    <r>
      <rPr>
        <i/>
        <sz val="10"/>
        <color indexed="30"/>
        <rFont val="Soberana Sans"/>
      </rPr>
      <t xml:space="preserve">
</t>
    </r>
  </si>
  <si>
    <t>(Días de veda atendidas con acciones de vigilancia implementadas por estado en el año tn/total de días de los periodos de veda por estado en el año tn-1)*100</t>
  </si>
  <si>
    <r>
      <t>C2.1 Porcentaje de la producción obtenida de pesquerías específicas a través de medidas de manejo que contribuyan a mantener o incrementar los niveles de la producción pesquera de manera sustentable.</t>
    </r>
    <r>
      <rPr>
        <i/>
        <sz val="10"/>
        <color indexed="30"/>
        <rFont val="Soberana Sans"/>
      </rPr>
      <t xml:space="preserve">
</t>
    </r>
  </si>
  <si>
    <t>(Producción obtenida de pesquerías específicas a través de medidas de manejo que contribuyan a mantener o incrementar los niveles de la producción pesquera de manera sustentable / Total de la producción pesquera nacional)*100</t>
  </si>
  <si>
    <r>
      <t>C2.3 Porcentaje de Unidades de Producción Acuícola registradas a través de los Proyectos de Ordenamiento Acuícola.</t>
    </r>
    <r>
      <rPr>
        <i/>
        <sz val="10"/>
        <color indexed="30"/>
        <rFont val="Soberana Sans"/>
      </rPr>
      <t xml:space="preserve">
</t>
    </r>
  </si>
  <si>
    <t>(Número de unidades de producción acuícola registradas a través de los proyectos de ordenamiento acuícola/ Número total de unidades de producción acuícola) * 100</t>
  </si>
  <si>
    <t>C C3. Incentivos para unidades económicas que desarrollen proyectos de acuacultura rural, acuacultura comercial, acuacultura en aguas interiores, maricultura y embalses y adquisición de insumos biológicos, entregados.</t>
  </si>
  <si>
    <r>
      <t>C3.1 Porcentaje de unidades económicas incentivadas que contribuyen al desarrollo de la acuacultura.</t>
    </r>
    <r>
      <rPr>
        <i/>
        <sz val="10"/>
        <color indexed="30"/>
        <rFont val="Soberana Sans"/>
      </rPr>
      <t xml:space="preserve">
</t>
    </r>
  </si>
  <si>
    <t>(Número de unidades económicas acuícolas incentivadas que contribuyen al desarrollo de la acuacultura / Número total de unidades económicas acuicolas programadas a apoyar)*100</t>
  </si>
  <si>
    <t>D C4. Incentivos a productores pesqueros y acuícolas para su integración productiva, comercial y promoción del consumo de pescados y mariscos, destinados.</t>
  </si>
  <si>
    <r>
      <t>C4.3 Porcentaje de personas que consumen pescados y mariscos de 1-3 veces por mes.</t>
    </r>
    <r>
      <rPr>
        <i/>
        <sz val="10"/>
        <color indexed="30"/>
        <rFont val="Soberana Sans"/>
      </rPr>
      <t xml:space="preserve">
</t>
    </r>
  </si>
  <si>
    <t>(Número de personas que consumen  de 1-3 veces por mes pescados y mariscos/ Total de habitantes en México)*100</t>
  </si>
  <si>
    <r>
      <t>C4.1 Porcentaje de proyectos apoyados para la Transformación y Comercialización de Productos Pesqueros y Acuícolas</t>
    </r>
    <r>
      <rPr>
        <i/>
        <sz val="10"/>
        <color indexed="30"/>
        <rFont val="Soberana Sans"/>
      </rPr>
      <t xml:space="preserve">
</t>
    </r>
  </si>
  <si>
    <t>(Número de proyectos apoyados/Número de proyectos programados a apoyar)*100</t>
  </si>
  <si>
    <r>
      <t>C4.2 Porcentaje de comités sistema producto pesqueros y acuícola apoyados</t>
    </r>
    <r>
      <rPr>
        <i/>
        <sz val="10"/>
        <color indexed="30"/>
        <rFont val="Soberana Sans"/>
      </rPr>
      <t xml:space="preserve">
</t>
    </r>
  </si>
  <si>
    <t>(Número de comités sistemas producto apoyados/Número de comités sistema productivo instalados)*100</t>
  </si>
  <si>
    <t>E C1. Incentivos para incrementar la capitalización de las unidades económicas pesqueras y acuícolas, entregados.</t>
  </si>
  <si>
    <r>
      <t>C1.2 Porcentaje de unidades económicas pesqueras y acuícolas con incentivos otorgados para obras y estudios.</t>
    </r>
    <r>
      <rPr>
        <i/>
        <sz val="10"/>
        <color indexed="30"/>
        <rFont val="Soberana Sans"/>
      </rPr>
      <t xml:space="preserve">
</t>
    </r>
  </si>
  <si>
    <t>(Número de unidades económicas pesqueras y acuícolas con incentivos otorgados para obras y estudios/Número total de unidades económicas pesqueras y acuícolas programadas)*100</t>
  </si>
  <si>
    <r>
      <t>C1.1 Porcentaje de unidades económicas pesqueras con incentivos otorgados para la modernización de embarcaciones mayores y menores.</t>
    </r>
    <r>
      <rPr>
        <i/>
        <sz val="10"/>
        <color indexed="30"/>
        <rFont val="Soberana Sans"/>
      </rPr>
      <t xml:space="preserve">
</t>
    </r>
  </si>
  <si>
    <t>(Número de unidades económicas pesqueras con incentivos otorgados para la modernización de embarcaciones mayores y menores/Número de unidades económicas pesqueras programadas a apoyar)*100</t>
  </si>
  <si>
    <r>
      <t>C1.4 Porcentaje de unidades económicas pesqueras y acuícolas que reciben incentivos directos para mejorar sus procesos productivos</t>
    </r>
    <r>
      <rPr>
        <i/>
        <sz val="10"/>
        <color indexed="30"/>
        <rFont val="Soberana Sans"/>
      </rPr>
      <t xml:space="preserve">
</t>
    </r>
  </si>
  <si>
    <t xml:space="preserve">(Número de unidades económicas pesqueras y acuícolas que recibieron incentivos en el año t / Número de unidades económicas pesqueras y acuícolas con solicitudes registradas en el año t)*100   </t>
  </si>
  <si>
    <r>
      <t>C1.3 Porcentaje de unidades económicas apoyadas para la adquisición de diesel marino y gasolina ribereña.</t>
    </r>
    <r>
      <rPr>
        <i/>
        <sz val="10"/>
        <color indexed="30"/>
        <rFont val="Soberana Sans"/>
      </rPr>
      <t xml:space="preserve">
</t>
    </r>
  </si>
  <si>
    <t>(Número de unidades económicas apoyadas para la adquisición de diesel marino y gasolina ribereña  /número de unidades económicas programadas a apoyar para la adquisición de diesel marino y gasolina ribereña)*100</t>
  </si>
  <si>
    <r>
      <t>C1.5 Porcentaje de personas vinculadas al sector pesquero y acuícola apoyadas por el incentivo de fortalecimiento de capacidades.</t>
    </r>
    <r>
      <rPr>
        <i/>
        <sz val="10"/>
        <color indexed="30"/>
        <rFont val="Soberana Sans"/>
      </rPr>
      <t xml:space="preserve">
</t>
    </r>
  </si>
  <si>
    <t>(Número de personas vinculadas al sector  pesquero y acuícola apoyadas/Número de personas vinculados al sector pesquero y acuícola programadas)*100</t>
  </si>
  <si>
    <t>A 1 A13.C5.1 Dictaminación de solicitudes de apoyo para la conservación, manejo y aprovechamiento de recursos genéticos en materia de acuacultura.</t>
  </si>
  <si>
    <r>
      <t>A13 - C5.1 Porcentaje de solicitudes dictaminadas para la conservación, manejo y aprovechamiento de recursos genéticos en materia de acuacultura.</t>
    </r>
    <r>
      <rPr>
        <i/>
        <sz val="10"/>
        <color indexed="30"/>
        <rFont val="Soberana Sans"/>
      </rPr>
      <t xml:space="preserve">
</t>
    </r>
  </si>
  <si>
    <t>(Número de solicitudes de apoyo dictaminadas/Número total de solicitudes recibidas)*100</t>
  </si>
  <si>
    <t>B 2 A7.C2.2 Dictaminación de solicitudes de apoyo para el retiro de embarcaciones</t>
  </si>
  <si>
    <r>
      <t>A7 - C2.2 Porcentaje de solicitudes de apoyo dictaminadas para el retiro de embarcaciones</t>
    </r>
    <r>
      <rPr>
        <i/>
        <sz val="10"/>
        <color indexed="30"/>
        <rFont val="Soberana Sans"/>
      </rPr>
      <t xml:space="preserve">
</t>
    </r>
  </si>
  <si>
    <t>(Solicitudes de apoyo dictaminadas para el retiro de embarcaciones / Número de solicitudes de apoyo recibidas) *100</t>
  </si>
  <si>
    <t>B 3 A8.C2.3 Elaboración de proyectos que contribuyen al ordenamiento acuícola.</t>
  </si>
  <si>
    <r>
      <t>A8 - C2.3 Porcentaje de proyectos que contribuyen al ordenamiento acuícola.</t>
    </r>
    <r>
      <rPr>
        <i/>
        <sz val="10"/>
        <color indexed="30"/>
        <rFont val="Soberana Sans"/>
      </rPr>
      <t xml:space="preserve">
</t>
    </r>
  </si>
  <si>
    <t>(Número de proyectos que contribuyen al ordenamiento acuícola/Número de proyectos de ordenamiento acuícola programados)*100</t>
  </si>
  <si>
    <t>B 4 A6.C2.1 Elaboración de proyectos que contribuyen al ordenamiento pesquero y/o Instrumentos de política publica para el aprovechamiento sustentable de los recursos pesqueros.</t>
  </si>
  <si>
    <r>
      <t>A6 - C2.1 Porcentaje de proyectos desarrollados que contribuyen en materia de ordenación pesquera.</t>
    </r>
    <r>
      <rPr>
        <i/>
        <sz val="10"/>
        <color indexed="30"/>
        <rFont val="Soberana Sans"/>
      </rPr>
      <t xml:space="preserve">
</t>
    </r>
  </si>
  <si>
    <t>(Número de proyectos desarrollados en materia de ordenamiento pesquero / número de proyectos de ordenamiento pesquero programados)*100</t>
  </si>
  <si>
    <t>B 5 A9.C2.4 Implementación de acciones de vigilancia para fortalecer el cumplimiento y observancia normativa</t>
  </si>
  <si>
    <r>
      <t>A9 - C2.4 Porcentaje de acciones de vigilancia implementadas para fortalecer el cumplimiento y observancia normativa.</t>
    </r>
    <r>
      <rPr>
        <i/>
        <sz val="10"/>
        <color indexed="30"/>
        <rFont val="Soberana Sans"/>
      </rPr>
      <t xml:space="preserve">
</t>
    </r>
  </si>
  <si>
    <t>(Acciones de vigilancia implementadas para fortalecer el cumplimiento y observancia normativa/total de acciones por implementar)*100</t>
  </si>
  <si>
    <t>C 6 A10.C3.1 Dictaminación de solicitudes de apoyo para el desarrollo de la acuacultura.</t>
  </si>
  <si>
    <r>
      <t>A10 - C3.1 Porcentaje de solicitudes dictaminadas  de acuerdo a Lineamientos.</t>
    </r>
    <r>
      <rPr>
        <i/>
        <sz val="10"/>
        <color indexed="30"/>
        <rFont val="Soberana Sans"/>
      </rPr>
      <t xml:space="preserve">
</t>
    </r>
  </si>
  <si>
    <t>(Número de solicitudes de apoyo dictaminadas/ Número total de solicitudes recibidas)* 100</t>
  </si>
  <si>
    <t>D 7 A12.C4.3 Elaboración de Estudios de consumo.</t>
  </si>
  <si>
    <r>
      <t>A12 - C4.3 Porcentajes de estudios realizados para conocer la frecuencia de consumo de productos acuícolas y pesqueros</t>
    </r>
    <r>
      <rPr>
        <i/>
        <sz val="10"/>
        <color indexed="30"/>
        <rFont val="Soberana Sans"/>
      </rPr>
      <t xml:space="preserve">
</t>
    </r>
  </si>
  <si>
    <t>(Número de estudios realizados para conocer la frecuencia de consumo de productos acuícolas y pesqueros / total de estudios programados)*100</t>
  </si>
  <si>
    <t>D 8 A11.C4.1/C4.2 Dictaminación de programas anuales de trabajo.</t>
  </si>
  <si>
    <r>
      <t>A11 - C4.1/C4.2 Porcentaje de programas de trabajo dictaminados</t>
    </r>
    <r>
      <rPr>
        <i/>
        <sz val="10"/>
        <color indexed="30"/>
        <rFont val="Soberana Sans"/>
      </rPr>
      <t xml:space="preserve">
</t>
    </r>
  </si>
  <si>
    <t>(Número de programas de trabajo dictaminados/ Número de programas de trabajo programados a dictaminar)*100</t>
  </si>
  <si>
    <t>E 9 A4.C1.4 Elaboración de cursos de capacitación a los pescadores y acuacultores</t>
  </si>
  <si>
    <r>
      <t>A4 - C1.4 Porcentaje de cursos de capacitación impartidos a los pescadores y acuacultores.</t>
    </r>
    <r>
      <rPr>
        <i/>
        <sz val="10"/>
        <color indexed="30"/>
        <rFont val="Soberana Sans"/>
      </rPr>
      <t xml:space="preserve">
</t>
    </r>
  </si>
  <si>
    <t>(Número de cursos de capacitación impartidos en el año t / Número de cursos de capacitación programados en el año t)*100</t>
  </si>
  <si>
    <t>E 10 A3.C1.3 Elaboración de calculo de las cuotas energéticas de diésel marino y gasolina ribereña.</t>
  </si>
  <si>
    <r>
      <t>A3 - C1.3 Porcentaje de cuotas calculadas para la adquisición de diesel marino y gasolina ribereña</t>
    </r>
    <r>
      <rPr>
        <i/>
        <sz val="10"/>
        <color indexed="30"/>
        <rFont val="Soberana Sans"/>
      </rPr>
      <t xml:space="preserve">
</t>
    </r>
  </si>
  <si>
    <t>(Número de cuotas calculadas de diesel marino y gasolina ribereña/Número de cuotas programadas a calcular de diesel marino y gasolina ribereña)*100</t>
  </si>
  <si>
    <t>E 11 A1.C1.1 Sustitución de equipos</t>
  </si>
  <si>
    <r>
      <t>A1 - C1.1 Porcentaje de equipos sustituidos pagados</t>
    </r>
    <r>
      <rPr>
        <i/>
        <sz val="10"/>
        <color indexed="30"/>
        <rFont val="Soberana Sans"/>
      </rPr>
      <t xml:space="preserve">
</t>
    </r>
  </si>
  <si>
    <t>(Número de equipos sustituidos/Número total de equipos sustituidos programados)*100</t>
  </si>
  <si>
    <t>E 12 A2-C1.2 Suscripción de instrumentos jurídicos efectuados para la ejecución de obras y estudios y modernización de embarcaciones mayores.</t>
  </si>
  <si>
    <r>
      <t>A2 - C1.1/ C1.2 Porcentaje de instrumentos jurídicos suscritos para la ejecución de obras y estudios y modernización de embarcaciones mayores.</t>
    </r>
    <r>
      <rPr>
        <i/>
        <sz val="10"/>
        <color indexed="30"/>
        <rFont val="Soberana Sans"/>
      </rPr>
      <t xml:space="preserve">
</t>
    </r>
  </si>
  <si>
    <t>(Número de instrumentos jurídicos suscritos / Número de instrumentos jurídicos programados) * 100</t>
  </si>
  <si>
    <t>E 13 A5.C1.5 Dictamen de solicitudes de apoyo para fortalecimiento de capacidades</t>
  </si>
  <si>
    <r>
      <t>A5-C1.5 Porcentaje de solicitudes dictaminadas para el incentivo de fortalecimiento de capacidades.</t>
    </r>
    <r>
      <rPr>
        <i/>
        <sz val="10"/>
        <color indexed="30"/>
        <rFont val="Soberana Sans"/>
      </rPr>
      <t xml:space="preserve">
</t>
    </r>
  </si>
  <si>
    <t>(Número de solicitudes dictaminadas apoyadas/Número de solicitudes dictaminadas positivas) *100</t>
  </si>
  <si>
    <r>
      <t xml:space="preserve">Tasa de crecimiento del valor de la producción pesquera y acuícola
</t>
    </r>
    <r>
      <rPr>
        <sz val="10"/>
        <rFont val="Soberana Sans"/>
        <family val="2"/>
      </rPr>
      <t>Sin Información,Sin Justificación</t>
    </r>
  </si>
  <si>
    <r>
      <t xml:space="preserve">Tasa de crecimiento de la producción de las unidades pesqueras y acuícolas incentivadas.
</t>
    </r>
    <r>
      <rPr>
        <sz val="10"/>
        <rFont val="Soberana Sans"/>
        <family val="2"/>
      </rPr>
      <t>Sin Información,Sin Justificación</t>
    </r>
  </si>
  <si>
    <r>
      <t xml:space="preserve">C5.1 Porcentaje de proyectos apoyados para la conservación, manejo y aprovechamiento de recursos genéticos en materia de acuacultura.
</t>
    </r>
    <r>
      <rPr>
        <sz val="10"/>
        <rFont val="Soberana Sans"/>
        <family val="2"/>
      </rPr>
      <t xml:space="preserve"> Causa : Sin meta programada para el periodo Efecto: Sin efectos ya que no se programa meta para el periodo Otros Motivos:</t>
    </r>
  </si>
  <si>
    <r>
      <t xml:space="preserve">C2.2 Porcentaje de disminución del esfuerzo pesquero en pesquerías aprovechadas al máximo sustentable.
</t>
    </r>
    <r>
      <rPr>
        <sz val="10"/>
        <rFont val="Soberana Sans"/>
        <family val="2"/>
      </rPr>
      <t>Sin Información,Sin Justificación</t>
    </r>
  </si>
  <si>
    <r>
      <t xml:space="preserve">C2.4 Porcentaje de días de veda cubiertos con acciones de vigilancia realizadas en colaboración con el sector productivo, con respecto al año anterior.
</t>
    </r>
    <r>
      <rPr>
        <sz val="10"/>
        <rFont val="Soberana Sans"/>
        <family val="2"/>
      </rPr>
      <t xml:space="preserve"> Causa : La concertación de 43 Proyectos de Acciones de Inspección y Vigilancia en 8 Entidades Federativas, derivó en un incremento en el porcentaje de días de veda cubiertos con acciones de vigilancia realizadas en colaboración con el sector productivo  Efecto: El efecto es positivo toda vez que se contó con 991 días de veda atendidos con acciones de vigilancia en conjunto con el Sector Productivo. Otros Motivos:</t>
    </r>
  </si>
  <si>
    <r>
      <t xml:space="preserve">C2.1 Porcentaje de la producción obtenida de pesquerías específicas a través de medidas de manejo que contribuyan a mantener o incrementar los niveles de la producción pesquera de manera sustentable.
</t>
    </r>
    <r>
      <rPr>
        <sz val="10"/>
        <rFont val="Soberana Sans"/>
        <family val="2"/>
      </rPr>
      <t>Sin Información,Sin Justificación</t>
    </r>
  </si>
  <si>
    <r>
      <t xml:space="preserve">C2.3 Porcentaje de Unidades de Producción Acuícola registradas a través de los Proyectos de Ordenamiento Acuícola.
</t>
    </r>
    <r>
      <rPr>
        <sz val="10"/>
        <rFont val="Soberana Sans"/>
        <family val="2"/>
      </rPr>
      <t>Sin Información,Sin Justificación</t>
    </r>
  </si>
  <si>
    <r>
      <t xml:space="preserve">C3.1 Porcentaje de unidades económicas incentivadas que contribuyen al desarrollo de la acuacultura.
</t>
    </r>
    <r>
      <rPr>
        <sz val="10"/>
        <rFont val="Soberana Sans"/>
        <family val="2"/>
      </rPr>
      <t xml:space="preserve"> Causa : La meta se ve revasada derivado de un incremento en la demanda de apoyos por parte del sector Efecto: El impacto es positivo derivado del incremento de proyectos elaborados para fortalecer el desarrollo de la acuacultura Otros Motivos:</t>
    </r>
  </si>
  <si>
    <r>
      <t xml:space="preserve">C4.3 Porcentaje de personas que consumen pescados y mariscos de 1-3 veces por mes.
</t>
    </r>
    <r>
      <rPr>
        <sz val="10"/>
        <rFont val="Soberana Sans"/>
        <family val="2"/>
      </rPr>
      <t>Sin Información,Sin Justificación</t>
    </r>
  </si>
  <si>
    <r>
      <t xml:space="preserve">C4.1 Porcentaje de proyectos apoyados para la Transformación y Comercialización de Productos Pesqueros y Acuícolas
</t>
    </r>
    <r>
      <rPr>
        <sz val="10"/>
        <rFont val="Soberana Sans"/>
        <family val="2"/>
      </rPr>
      <t>Sin Información,Sin Justificación</t>
    </r>
  </si>
  <si>
    <r>
      <t xml:space="preserve">C4.2 Porcentaje de comités sistema producto pesqueros y acuícola apoyados
</t>
    </r>
    <r>
      <rPr>
        <sz val="10"/>
        <rFont val="Soberana Sans"/>
        <family val="2"/>
      </rPr>
      <t>Sin Información,Sin Justificación</t>
    </r>
  </si>
  <si>
    <r>
      <t xml:space="preserve">C1.2 Porcentaje de unidades económicas pesqueras y acuícolas con incentivos otorgados para obras y estudios.
</t>
    </r>
    <r>
      <rPr>
        <sz val="10"/>
        <rFont val="Soberana Sans"/>
        <family val="2"/>
      </rPr>
      <t xml:space="preserve"> Causa : Sin meta programada para el periodo Efecto: Sin efectos, toda vez que no se programo meta Otros Motivos:</t>
    </r>
  </si>
  <si>
    <r>
      <t xml:space="preserve">C1.1 Porcentaje de unidades económicas pesqueras con incentivos otorgados para la modernización de embarcaciones mayores y menores.
</t>
    </r>
    <r>
      <rPr>
        <sz val="10"/>
        <rFont val="Soberana Sans"/>
        <family val="2"/>
      </rPr>
      <t xml:space="preserve"> Causa : Al primer semestre del ejercicio 2018, en el marco del subcomponente de Modernización de Embarcaciones Menores, se logró apoyar a 9 unidades económica pesqueras derivado de compromisos formalizados en el ejercicio 2017 que fueron pagados con recursos del presente ejercicio. Efecto: Se logra la modernización de las embarcaciones menores en beneficio del sector social de la pesca en México. Otros Motivos:</t>
    </r>
  </si>
  <si>
    <r>
      <t xml:space="preserve">C1.4 Porcentaje de unidades económicas pesqueras y acuícolas que reciben incentivos directos para mejorar sus procesos productivos
</t>
    </r>
    <r>
      <rPr>
        <sz val="10"/>
        <rFont val="Soberana Sans"/>
        <family val="2"/>
      </rPr>
      <t xml:space="preserve"> Causa : Sin meta programada para el periodo Efecto: Sin efectos, toda vez que no se programo meta Otros Motivos:</t>
    </r>
  </si>
  <si>
    <r>
      <t xml:space="preserve">C1.3 Porcentaje de unidades económicas apoyadas para la adquisición de diesel marino y gasolina ribereña.
</t>
    </r>
    <r>
      <rPr>
        <sz val="10"/>
        <rFont val="Soberana Sans"/>
        <family val="2"/>
      </rPr>
      <t xml:space="preserve"> Causa : La meta programada ha sido rebasada ya que hubo un inicio oportuno de la ejecución del sistema que administra la operación de los incentivos. Efecto: Reducción del plazo para el otorgamiento de los apoyos de diésel marino y gasolina ribereña.  Otros Motivos:</t>
    </r>
  </si>
  <si>
    <r>
      <t xml:space="preserve">C1.5 Porcentaje de personas vinculadas al sector pesquero y acuícola apoyadas por el incentivo de fortalecimiento de capacidades.
</t>
    </r>
    <r>
      <rPr>
        <sz val="10"/>
        <rFont val="Soberana Sans"/>
        <family val="2"/>
      </rPr>
      <t xml:space="preserve"> Causa : Sin meta programada para el periodo Efecto: Sin efectos, toda vez que no se programo meta Otros Motivos:</t>
    </r>
  </si>
  <si>
    <r>
      <t xml:space="preserve">A13 - C5.1 Porcentaje de solicitudes dictaminadas para la conservación, manejo y aprovechamiento de recursos genéticos en materia de acuacultura.
</t>
    </r>
    <r>
      <rPr>
        <sz val="10"/>
        <rFont val="Soberana Sans"/>
        <family val="2"/>
      </rPr>
      <t xml:space="preserve"> Causa : El indicador muestra avances al periodo derivado de un mayor interés por parte del sector para la presentación de solicitudes de apoyo. Así mismo se realizaron conforme a la norma las acciones de dictaminación de proyectos Efecto: Se cuenta con un mayor numero de proyectos, que permite realizar una mejor selección en la distribución de apoyos. Otros Motivos:</t>
    </r>
  </si>
  <si>
    <r>
      <t xml:space="preserve">A7 - C2.2 Porcentaje de solicitudes de apoyo dictaminadas para el retiro de embarcaciones
</t>
    </r>
    <r>
      <rPr>
        <sz val="10"/>
        <rFont val="Soberana Sans"/>
        <family val="2"/>
      </rPr>
      <t xml:space="preserve"> Causa : Sin meta programada para el periodo  Efecto: Sin efectos, toda vez que no se programo meta  Otros Motivos:</t>
    </r>
  </si>
  <si>
    <r>
      <t xml:space="preserve">A8 - C2.3 Porcentaje de proyectos que contribuyen al ordenamiento acuícola.
</t>
    </r>
    <r>
      <rPr>
        <sz val="10"/>
        <rFont val="Soberana Sans"/>
        <family val="2"/>
      </rPr>
      <t xml:space="preserve"> Causa : Se cumplió con la meta programada. Efecto: Se cumplió con la meta programada. Otros Motivos:</t>
    </r>
  </si>
  <si>
    <r>
      <t xml:space="preserve">A6 - C2.1 Porcentaje de proyectos desarrollados que contribuyen en materia de ordenación pesquera.
</t>
    </r>
    <r>
      <rPr>
        <sz val="10"/>
        <rFont val="Soberana Sans"/>
        <family val="2"/>
      </rPr>
      <t xml:space="preserve"> Causa : La meta se ve superada en un 10% debido a un incremento en la demanda del componente, teniendo 7 proyectos más a los programados al periodo. Efecto: Considerando la importancia de las propuestas se atendera y beneficiaran una mayor cantidad de productores de la población objetivo, que implican una mejor eficiencia en acciones de ordenamiento pesquero. Otros Motivos:</t>
    </r>
  </si>
  <si>
    <r>
      <t xml:space="preserve">A9 - C2.4 Porcentaje de acciones de vigilancia implementadas para fortalecer el cumplimiento y observancia normativa.
</t>
    </r>
    <r>
      <rPr>
        <sz val="10"/>
        <rFont val="Soberana Sans"/>
        <family val="2"/>
      </rPr>
      <t xml:space="preserve"> Causa : La meta se quedo por debajo de lo programado ya que la concertación de los proyectos de acciones de inspección y vigilancia para el cumplimiento y observancia normativa, sufrió ajuste en la programación para llevarse a cabo durante el tercer trimestre del año. Efecto: Con la concertación de los 43 proyectos se implementaron acciones de vigilancia implementadas para fortalecer el cumplimiento y observancia normativa en 8 Entidades Federativas. Otros Motivos:</t>
    </r>
  </si>
  <si>
    <r>
      <t xml:space="preserve">A10 - C3.1 Porcentaje de solicitudes dictaminadas  de acuerdo a Lineamientos.
</t>
    </r>
    <r>
      <rPr>
        <sz val="10"/>
        <rFont val="Soberana Sans"/>
        <family val="2"/>
      </rPr>
      <t xml:space="preserve"> Causa : El indicador muestra avances al periodo derivado de un mayor interés por parte del sector para la presentación de solicitudes de apoyo. Efecto: Se cuenta con un mayor numero de proyectos, que permite realizar una mejor selección en la distribución de apoyos. Otros Motivos:</t>
    </r>
  </si>
  <si>
    <r>
      <t xml:space="preserve">A12 - C4.3 Porcentajes de estudios realizados para conocer la frecuencia de consumo de productos acuícolas y pesqueros
</t>
    </r>
    <r>
      <rPr>
        <sz val="10"/>
        <rFont val="Soberana Sans"/>
        <family val="2"/>
      </rPr>
      <t>Sin Información,Sin Justificación</t>
    </r>
  </si>
  <si>
    <r>
      <t xml:space="preserve">A11 - C4.1/C4.2 Porcentaje de programas de trabajo dictaminados
</t>
    </r>
    <r>
      <rPr>
        <sz val="10"/>
        <rFont val="Soberana Sans"/>
        <family val="2"/>
      </rPr>
      <t xml:space="preserve"> Causa : La meta relativa se sobrepasa debido a que el número de programas de trabajo programados a dictaminar corresponde a las solicitudes ingresadas en el incentivo de desarrollo de cadenas productivas orientados al apoyo de los Comités Sistemas Producto. Como es notable, este indicador atiende a la demanda y para el primer semestre solo se recibieron 11 solicitudes, lo que deriva en una disminución del denominador. Efecto: El efecto inmediato es la disminución en el número de programas de trabajo programados a dictaminar; sin embargo no se consideran más efectos dado que se atiende la demanda de los comités sistema producto. Otros Motivos:</t>
    </r>
  </si>
  <si>
    <r>
      <t xml:space="preserve">A4 - C1.4 Porcentaje de cursos de capacitación impartidos a los pescadores y acuacultores.
</t>
    </r>
    <r>
      <rPr>
        <sz val="10"/>
        <rFont val="Soberana Sans"/>
        <family val="2"/>
      </rPr>
      <t xml:space="preserve"> Causa : La meta del indicador muestra avances derivado de que la validación de las solicitudes, así como la autorización de la distribución presupuestal se realizó de manera oportuna, durante el primer semestre del 2018. Efecto: Fue posible iniciar los talleres de capacitación previamente, en beneficio de los pescadores y acuacultores. Otros Motivos:</t>
    </r>
  </si>
  <si>
    <r>
      <t xml:space="preserve">A3 - C1.3 Porcentaje de cuotas calculadas para la adquisición de diesel marino y gasolina ribereña
</t>
    </r>
    <r>
      <rPr>
        <sz val="10"/>
        <rFont val="Soberana Sans"/>
        <family val="2"/>
      </rPr>
      <t xml:space="preserve"> Causa : La meta reportada es mayor a lo programado porque hubo un inicio oportuno de la ejecución del sistema que administra la operación de los incentivos, aunado a un proceso ágil de dictaminación. Efecto: Reducción del plazo para el cálculo de cuotas y para el otorgamiento de los apoyos de diésel marino y gasolina ribereña. Otros Motivos:</t>
    </r>
  </si>
  <si>
    <r>
      <t xml:space="preserve">A1 - C1.1 Porcentaje de equipos sustituidos pagados
</t>
    </r>
    <r>
      <rPr>
        <sz val="10"/>
        <rFont val="Soberana Sans"/>
        <family val="2"/>
      </rPr>
      <t>Sin Información,Sin Justificación</t>
    </r>
  </si>
  <si>
    <r>
      <t xml:space="preserve">A2 - C1.1/ C1.2 Porcentaje de instrumentos jurídicos suscritos para la ejecución de obras y estudios y modernización de embarcaciones mayores.
</t>
    </r>
    <r>
      <rPr>
        <sz val="10"/>
        <rFont val="Soberana Sans"/>
        <family val="2"/>
      </rPr>
      <t>Sin Información,Sin Justificación</t>
    </r>
  </si>
  <si>
    <r>
      <t xml:space="preserve">A5-C1.5 Porcentaje de solicitudes dictaminadas para el incentivo de fortalecimiento de capacidades.
</t>
    </r>
    <r>
      <rPr>
        <sz val="10"/>
        <rFont val="Soberana Sans"/>
        <family val="2"/>
      </rPr>
      <t xml:space="preserve"> Causa : Se recibió un menor número de solicitudes en las ventanillas para el Subcomponente de Fortalecimiento de Capacidades, estableciéndose un total de 85 folios. Efecto: No obstante se redujo el número de solicitudes, se cuenta con la demanda suficiente para realizar una adecuada selección en la distribución de apoyos. Otros Motivos:</t>
    </r>
  </si>
  <si>
    <t>S262</t>
  </si>
  <si>
    <t>Programa de Apoyos a la Comercialización</t>
  </si>
  <si>
    <t>F00-Agencia de Servicios a la Comercialización y Desarrollo de Mercados Agropecuarios</t>
  </si>
  <si>
    <t>Contribuir a promover mayor certidumbre en la actividad agroalimentaria mediante mecanismos de administración de riesgos. mediante incentivos a la comercialización, promoción comercial y fomento a las exportaciones de productos agropecuarios y pesqueros.</t>
  </si>
  <si>
    <r>
      <t xml:space="preserve">F.2 Variación del ingreso bruto de los productores agrícolas con incentivos a la Comercialización de cosechas, proveniente de sus actividades económicas.    </t>
    </r>
    <r>
      <rPr>
        <i/>
        <sz val="10"/>
        <color indexed="30"/>
        <rFont val="Soberana Sans"/>
      </rPr>
      <t xml:space="preserve">
</t>
    </r>
  </si>
  <si>
    <t xml:space="preserve">((Ingreso bruto de los productores agrícolas con Incentivos a la Comercialización de cosechas / Ingreso bruto de los productores agrícolas sin apoyos)-1) *100    </t>
  </si>
  <si>
    <r>
      <t xml:space="preserve">F.2.1 Tasa de variación de ventas derivadas de los incentivos a la Promoción Comercial y Fomento a las Exportaciones    </t>
    </r>
    <r>
      <rPr>
        <i/>
        <sz val="10"/>
        <color indexed="30"/>
        <rFont val="Soberana Sans"/>
      </rPr>
      <t xml:space="preserve">
</t>
    </r>
  </si>
  <si>
    <t xml:space="preserve">((monto promedio de ventas declaradas por los beneficiarios derivado de la participación a través del Componente de Promoción Comercial y Fomento a las Exportaciones en el año tn /monto promedio de ventas declaradas por los beneficiarios derivado de la participación a través del Componente de Promoción Comercial y Fomento a las Exportaciones en el año tn-1)-1)*100    </t>
  </si>
  <si>
    <r>
      <t>Volumen de Producción con Incentivos a la Comercialización de cosechas con respecto al total de la producción elegible.</t>
    </r>
    <r>
      <rPr>
        <i/>
        <sz val="10"/>
        <color indexed="30"/>
        <rFont val="Soberana Sans"/>
      </rPr>
      <t xml:space="preserve">
</t>
    </r>
  </si>
  <si>
    <t xml:space="preserve">(Sumatoria total del volumen de productos elegibles con Incentivos a la Comercialización de cosechas / Total de volumen producido de cultivos elegibles) * 100    </t>
  </si>
  <si>
    <t>producción con cobertura/producción comercializable elegible total  La producción elegible se refiere a los siguientes cultivos: maíz, sorgo, trigo, algodón y soya, sujeta de ser comercializada</t>
  </si>
  <si>
    <t>Productores agropecuarios, acuícolas, pesqueros y agroindustriales mejoran sus condiciones de comercialización en mercados nacionales e internacionales.</t>
  </si>
  <si>
    <r>
      <t xml:space="preserve">Porcentaje de productores agrícolas que mejoran sus condiciones de comercialización con respecto de la población objetivo.     </t>
    </r>
    <r>
      <rPr>
        <i/>
        <sz val="10"/>
        <color indexed="30"/>
        <rFont val="Soberana Sans"/>
      </rPr>
      <t xml:space="preserve">
</t>
    </r>
  </si>
  <si>
    <t xml:space="preserve">(Productores agrícolas que mejoran sus condiciones de comercialización por el Componente Incentivos a la Comercialización / Población Objetivo del Componente Incentivos a la Comercialización)*100          </t>
  </si>
  <si>
    <r>
      <t>Porcentaje de beneficiarios que logran diversificar mercados</t>
    </r>
    <r>
      <rPr>
        <i/>
        <sz val="10"/>
        <color indexed="30"/>
        <rFont val="Soberana Sans"/>
      </rPr>
      <t xml:space="preserve">
</t>
    </r>
  </si>
  <si>
    <t xml:space="preserve">(Número de beneficiarios encuestados que reportan diversificación o ingreso a nuevos mercados en la Evaluación de participación anual / Número total de beneficiarios encuestados con la Evaluación de participación anual)*100    </t>
  </si>
  <si>
    <t>A Incentivos a la Comercialización, entregados a los productores y/o compradores de productos agropecuarios.</t>
  </si>
  <si>
    <r>
      <t>C.1.2 Porcentaje del volumen de productos elegibles con apoyos para administración de riesgos de precios incorporadas a la Agricultura por Contrato con respecto al total producido.</t>
    </r>
    <r>
      <rPr>
        <i/>
        <sz val="10"/>
        <color indexed="30"/>
        <rFont val="Soberana Sans"/>
      </rPr>
      <t xml:space="preserve">
</t>
    </r>
  </si>
  <si>
    <t>(Sumatoria del volumen de productos elegibles con incentivos para administración de riesgos de precios incorporadas a la Agricultura por Contrato / Total de volumen producido de productos elegibles maíz, sorgo, soya y trigo))*100</t>
  </si>
  <si>
    <r>
      <t xml:space="preserve">C.1.3 Porcentaje del volumen de productos elegibles con incentivos complementarios al ingreso objetivo    </t>
    </r>
    <r>
      <rPr>
        <i/>
        <sz val="10"/>
        <color indexed="30"/>
        <rFont val="Soberana Sans"/>
      </rPr>
      <t xml:space="preserve">
</t>
    </r>
  </si>
  <si>
    <t xml:space="preserve">(Sumatoria del volumen de productos elegibles con incentivos complementarios al ingreso objetivo / Total de volumen con incentivos para administración de riesgos de precios)*100.    </t>
  </si>
  <si>
    <r>
      <t xml:space="preserve">C.1.4 Porcentaje del volumen de productos elegibles con incentivos emergentes a la comercialización (por ciclo agrícola y producto) con respecto al total producido.   </t>
    </r>
    <r>
      <rPr>
        <i/>
        <sz val="10"/>
        <color indexed="30"/>
        <rFont val="Soberana Sans"/>
      </rPr>
      <t xml:space="preserve">
</t>
    </r>
  </si>
  <si>
    <t>(Sumatoria del volumen de productos elegibles con incentivos emergentes a la comercialización por ciclo agrícola y producto/ Total de volumen producido de productos elegibles por ciclo agrícola y producto) * 100</t>
  </si>
  <si>
    <r>
      <t>C.1.1 Porcentaje del volumen de productos elegibles (algodón y café) con apoyos para administración de riesgos de precios no incorporadas a la Agricultura por Contrato con respecto al total producido.</t>
    </r>
    <r>
      <rPr>
        <i/>
        <sz val="10"/>
        <color indexed="30"/>
        <rFont val="Soberana Sans"/>
      </rPr>
      <t xml:space="preserve">
</t>
    </r>
  </si>
  <si>
    <t>(Sumatoria del volumen de productos elegibles (algodón y café) con incentivos para administración de riesgos de precios no incorporadas a la  Agricultura por Contrato/ Sumatoria de volúmenes producidos de algodón y café por ciclo agrícola )*100</t>
  </si>
  <si>
    <r>
      <t xml:space="preserve"> C.1.5 Porcentaje de capacidad instalada mejorada mediante proyectos de infraestructura comercial con respecto a la Capacidad instalada.</t>
    </r>
    <r>
      <rPr>
        <i/>
        <sz val="10"/>
        <color indexed="30"/>
        <rFont val="Soberana Sans"/>
      </rPr>
      <t xml:space="preserve">
</t>
    </r>
  </si>
  <si>
    <t>(Capacidad instalada mejorada mediante proyectos de infraestructura comercial / Total de capacidad instalada de acuerdo a la línea base en las zonas prioritarias) * 100</t>
  </si>
  <si>
    <t>B Incentivos otorgados a productores del sector agroalimentario y pesquero para proyectos de promoción comercial; eventos y misiones comerciales, desarrollo de capacidades y vinculaciones de comercio directo</t>
  </si>
  <si>
    <r>
      <t xml:space="preserve">C.2.1.1 Porcentaje de productores que logran la certificación o recertificación de calidad, sanidad o inocuidad    </t>
    </r>
    <r>
      <rPr>
        <i/>
        <sz val="10"/>
        <color indexed="30"/>
        <rFont val="Soberana Sans"/>
      </rPr>
      <t xml:space="preserve">
</t>
    </r>
  </si>
  <si>
    <t xml:space="preserve">(Número de productores que logran la certificación o recertificación /Número total de productores que inciaron el proceso para la certificación o recertificación) * 100    </t>
  </si>
  <si>
    <r>
      <t xml:space="preserve">C.2.2.1 Porcentaje de los beneficiarios que logran enlaces comerciales     </t>
    </r>
    <r>
      <rPr>
        <i/>
        <sz val="10"/>
        <color indexed="30"/>
        <rFont val="Soberana Sans"/>
      </rPr>
      <t xml:space="preserve">
</t>
    </r>
  </si>
  <si>
    <t xml:space="preserve">(Número total de beneficiarios que reportan enlaces comerciales / Número total de beneficiarios participantes en Eventos Comerciales Nacionales e Internacionales) * 100    </t>
  </si>
  <si>
    <t>A 1 A.1.4 Dictaminación favorable efectuada a las solicitudes para acceder a los incentivos a la Comercialización.</t>
  </si>
  <si>
    <r>
      <t>A.1.4 Porcentaje de solicitudes dictaminadas para acceder a los incentivos a la comercialización</t>
    </r>
    <r>
      <rPr>
        <i/>
        <sz val="10"/>
        <color indexed="30"/>
        <rFont val="Soberana Sans"/>
      </rPr>
      <t xml:space="preserve">
</t>
    </r>
  </si>
  <si>
    <t xml:space="preserve">(Número total de solicitudes dictaminadas/ Número total de solicitudes recibidas)*100.     </t>
  </si>
  <si>
    <t>A 2 A.1.5 Registro de beneficiarios que recibieron el pago de Incentivos a la Comercialización en el plazo establecido en la normatividad.</t>
  </si>
  <si>
    <r>
      <t xml:space="preserve">A.1.5 Porcentaje de beneficiarios que recibieron el pago en el plazo establecido en la normatividad con respecto al total de productores que solicitaron el incentivo.      </t>
    </r>
    <r>
      <rPr>
        <i/>
        <sz val="10"/>
        <color indexed="30"/>
        <rFont val="Soberana Sans"/>
      </rPr>
      <t xml:space="preserve">
</t>
    </r>
  </si>
  <si>
    <t xml:space="preserve">(Numero de beneficiarios con el pago recibido en el plazo establecido en la normatividad  / Numero total de solicitantes) * 100 </t>
  </si>
  <si>
    <t>A 3 A.1.1 Registro del volumen de productos agropecuarios en Agricultura por Contrato</t>
  </si>
  <si>
    <r>
      <t>A.1.1 Porcentaje del volumen registrado en el esquema de agricultura por contrato con respecto al total producido.</t>
    </r>
    <r>
      <rPr>
        <i/>
        <sz val="10"/>
        <color indexed="30"/>
        <rFont val="Soberana Sans"/>
      </rPr>
      <t xml:space="preserve">
</t>
    </r>
  </si>
  <si>
    <t>(Sumatoria del volumen de productos elegibles registrado en agricultura por contrato / Total de volumen producido de productos elegibles)*100.</t>
  </si>
  <si>
    <t>A 4 A.1.3 Dictaminación favorable efectuada a las solicitudes recibidas para el acceso a los incentivos para la administración de riesgos de precios no incorporadas a la Agricultura por Contrato</t>
  </si>
  <si>
    <r>
      <t>A.1.3 Porcentaje de las solicitudes dictaminadas favorablemente para acceder a los incentivos para administración de riesgos de precios no incorporadas a la Agrocultura por Contrato con respecto al total de solicitudes recibidas.</t>
    </r>
    <r>
      <rPr>
        <i/>
        <sz val="10"/>
        <color indexed="30"/>
        <rFont val="Soberana Sans"/>
      </rPr>
      <t xml:space="preserve">
</t>
    </r>
  </si>
  <si>
    <t>(Número total de solicitudes dictaminadas favorablemente para acceder a los incentivos para administración de riesgos de precios no incorporadas a la Agricultura por Contrato / Número total de solicitudes sin agricultura por contrato recibidas)*100</t>
  </si>
  <si>
    <t>A 5 A.1.2 Dictaminación favorable efectuada a las solicitudes recibidas para el acceso a los incentivos para la administración de riesgos de precios incorporadas a la Agricultura por Contrato</t>
  </si>
  <si>
    <r>
      <t xml:space="preserve">A.1.2 Porcentaje de las solicitudes dictaminadas favorablemente para acceder a los apoyos para administración de riesgos de precios incorporadas a la Agricultura por Contrato con respecto al total de solicitudes recibidas.    </t>
    </r>
    <r>
      <rPr>
        <i/>
        <sz val="10"/>
        <color indexed="30"/>
        <rFont val="Soberana Sans"/>
      </rPr>
      <t xml:space="preserve">
</t>
    </r>
  </si>
  <si>
    <t xml:space="preserve">(Número total de solicitudes dictaminadas favorablemente para acceder a los incentivos para administración de riesgos de precios incorporadas a la Agricultura por Contrato / Número total de solicitudes incorporadas a la Agricultura por Contrato recibidas)*100    </t>
  </si>
  <si>
    <t>B 6 A.2.1.1 Evaluación de proyectos</t>
  </si>
  <si>
    <r>
      <t>A.2.1.1 Porcentaje de proyectos apoyados</t>
    </r>
    <r>
      <rPr>
        <i/>
        <sz val="10"/>
        <color indexed="30"/>
        <rFont val="Soberana Sans"/>
      </rPr>
      <t xml:space="preserve">
</t>
    </r>
  </si>
  <si>
    <t>(Número de proyectos apoyados / Número total de proyectos ingresados) * 100</t>
  </si>
  <si>
    <t>B 7 A.2.2.1 Medir el porcentaje de las empresas participantes del sector agroalimentario y pesquero que logran establecer enlaces comerciales en Eventos Comerciales Nacionales e Internacionales.</t>
  </si>
  <si>
    <r>
      <t xml:space="preserve">A.2.2.1 Porcentaje de solicitudes apoyadas en eventos comerciales nacionales e internacionales  </t>
    </r>
    <r>
      <rPr>
        <i/>
        <sz val="10"/>
        <color indexed="30"/>
        <rFont val="Soberana Sans"/>
      </rPr>
      <t xml:space="preserve">
</t>
    </r>
  </si>
  <si>
    <t xml:space="preserve">(Número de solicitudes apoyadas en eventos comerciales / Número total de solicitudes recibidas) * 100    </t>
  </si>
  <si>
    <t>B 8 A.2.1.2 Ingreso de solicitudes por parte de los productores que recibieron asesoría</t>
  </si>
  <si>
    <r>
      <t xml:space="preserve">A.2.1.2 Porcentaje de productores que ingresan solicitud derivado de la asesoría     </t>
    </r>
    <r>
      <rPr>
        <i/>
        <sz val="10"/>
        <color indexed="30"/>
        <rFont val="Soberana Sans"/>
      </rPr>
      <t xml:space="preserve">
</t>
    </r>
  </si>
  <si>
    <t xml:space="preserve">(Número de productores que ingresan solicitud derivado de la asesoría  / Número de productores asesorados) * 100    </t>
  </si>
  <si>
    <t>B 9 A.2.2.2 Dictaminación de solicitudes</t>
  </si>
  <si>
    <r>
      <t xml:space="preserve">A.2.2.2 Porcentaje de beneficiarios satisfechos con el servicio proporcionado   </t>
    </r>
    <r>
      <rPr>
        <i/>
        <sz val="10"/>
        <color indexed="30"/>
        <rFont val="Soberana Sans"/>
      </rPr>
      <t xml:space="preserve">
</t>
    </r>
  </si>
  <si>
    <t>(Número de beneficiarios satisfechos / Número total de beneficiarios)*100</t>
  </si>
  <si>
    <r>
      <t xml:space="preserve">F.2 Variación del ingreso bruto de los productores agrícolas con incentivos a la Comercialización de cosechas, proveniente de sus actividades económicas.    
</t>
    </r>
    <r>
      <rPr>
        <sz val="10"/>
        <rFont val="Soberana Sans"/>
        <family val="2"/>
      </rPr>
      <t>Sin Información,Sin Justificación</t>
    </r>
  </si>
  <si>
    <r>
      <t xml:space="preserve">F.2.1 Tasa de variación de ventas derivadas de los incentivos a la Promoción Comercial y Fomento a las Exportaciones    
</t>
    </r>
    <r>
      <rPr>
        <sz val="10"/>
        <rFont val="Soberana Sans"/>
        <family val="2"/>
      </rPr>
      <t>Sin Información,Sin Justificación</t>
    </r>
  </si>
  <si>
    <r>
      <t xml:space="preserve">Volumen de Producción con Incentivos a la Comercialización de cosechas con respecto al total de la producción elegible.
</t>
    </r>
    <r>
      <rPr>
        <sz val="10"/>
        <rFont val="Soberana Sans"/>
        <family val="2"/>
      </rPr>
      <t>Sin Información,Sin Justificación</t>
    </r>
  </si>
  <si>
    <r>
      <t xml:space="preserve">Volumen de producción con cobertura de riesgos de mercado del total de la producción comercializable elegible
</t>
    </r>
    <r>
      <rPr>
        <sz val="10"/>
        <rFont val="Soberana Sans"/>
        <family val="2"/>
      </rPr>
      <t>Sin Información,Sin Justificación</t>
    </r>
  </si>
  <si>
    <r>
      <t xml:space="preserve">Porcentaje de productores agrícolas que mejoran sus condiciones de comercialización con respecto de la población objetivo.     
</t>
    </r>
    <r>
      <rPr>
        <sz val="10"/>
        <rFont val="Soberana Sans"/>
        <family val="2"/>
      </rPr>
      <t>Sin Información,Sin Justificación</t>
    </r>
  </si>
  <si>
    <r>
      <t xml:space="preserve">Porcentaje de beneficiarios que logran diversificar mercados
</t>
    </r>
    <r>
      <rPr>
        <sz val="10"/>
        <rFont val="Soberana Sans"/>
        <family val="2"/>
      </rPr>
      <t>Sin Información,Sin Justificación</t>
    </r>
  </si>
  <si>
    <r>
      <t xml:space="preserve">C.1.2 Porcentaje del volumen de productos elegibles con apoyos para administración de riesgos de precios incorporadas a la Agricultura por Contrato con respecto al total producido.
</t>
    </r>
    <r>
      <rPr>
        <sz val="10"/>
        <rFont val="Soberana Sans"/>
        <family val="2"/>
      </rPr>
      <t xml:space="preserve"> Causa : La meta quedó por debajo de lo planeado debido a que el aviso de apertura de ventanilla  del ciclo OI 2017-2018, se publicó en el mes de marzo y no en febrero conforme a lo programado y ampliándose 10 días más; sin embargo, no fueron atractivos para los participantes los precios en el mercado.  Efecto: El efecto fue un menor volumen comercializado,  sin embargo, se lograron apoyar a 61,869 participantes y con ello proteger el ingreso de los productores. Otros Motivos:</t>
    </r>
  </si>
  <si>
    <r>
      <t xml:space="preserve">C.1.3 Porcentaje del volumen de productos elegibles con incentivos complementarios al ingreso objetivo    
</t>
    </r>
    <r>
      <rPr>
        <sz val="10"/>
        <rFont val="Soberana Sans"/>
        <family val="2"/>
      </rPr>
      <t xml:space="preserve"> Causa : El avance reportado del 16.1% respecto a la meta planeada, corresponde a que sólo en algunos casos existió la necesidad de activar el Incentivo Complementario al Ingreso Objetivo, derivado de que el importe del Ingreso Integrado fue inferior al ingreso objetivo establecido para los productos elegibles. Efecto: Con la instrumentación del Incentivo Complementario al Ingreso Objetivo, se garantizó a los productores un ingreso mínimo por tonelada producida y comercializada, proporcionando certidumbre en los procesos de comercialización. Otros Motivos:</t>
    </r>
  </si>
  <si>
    <r>
      <t xml:space="preserve">C.1.4 Porcentaje del volumen de productos elegibles con incentivos emergentes a la comercialización (por ciclo agrícola y producto) con respecto al total producido.   
</t>
    </r>
    <r>
      <rPr>
        <sz val="10"/>
        <rFont val="Soberana Sans"/>
        <family val="2"/>
      </rPr>
      <t xml:space="preserve"> Causa : Se rebasó la meta en un 85.2%, como resultado de contingencias o problemáticas que afectaron la comercialización de los productos elegibles. Efecto: Se logró apoyar a 17,220 productores y/o compradores que enfrentan situaciones coyunturales, contingencias o problemáticas recurrentes que afectan la comercialización de los productos elegibles, como resultado del comportamiento desfavorable de variables económicas y de mercado.    Otros Motivos:</t>
    </r>
  </si>
  <si>
    <r>
      <t xml:space="preserve">C.1.1 Porcentaje del volumen de productos elegibles (algodón y café) con apoyos para administración de riesgos de precios no incorporadas a la Agricultura por Contrato con respecto al total producido.
</t>
    </r>
    <r>
      <rPr>
        <sz val="10"/>
        <rFont val="Soberana Sans"/>
        <family val="2"/>
      </rPr>
      <t>Sin Información,Sin Justificación</t>
    </r>
  </si>
  <si>
    <r>
      <t xml:space="preserve"> C.1.5 Porcentaje de capacidad instalada mejorada mediante proyectos de infraestructura comercial con respecto a la Capacidad instalada.
</t>
    </r>
    <r>
      <rPr>
        <sz val="10"/>
        <rFont val="Soberana Sans"/>
        <family val="2"/>
      </rPr>
      <t xml:space="preserve"> Causa : No se cumple con la meta planeada dado que a la fecha aún se encuentra en proceso de diseño el Incentivo a la Infraestructura de Almacenamiento de Granos y Servicios de Información para la Competitividad Agrícola, con la participación del Banco Mundial. Efecto: Con la instrumentación del Incentivo a la Infraestructura de Almacenamiento de Granos y Servicios de Información para la Competitividad Agrícola, se fortalecerá la capacidad comercial y competitiva de las organizaciones de productores de maíz y se impulsará el desarrollo comercial regional, con el propósito de contribuir al ordenamiento, promoción y desarrollo de mercados del maíz. Asimismo, es menester señalar que de no llegarse a instrumentar el presente apoyo por causas internas y/o externas, lo cual no tendría repercusiones negativas, toda vez que se dará seguimiento a las solicitudes recibidas, a efecto de brindar la asesoría en el trámite correspondiente y facilitar su participación en el siguiente ejercicio fiscal. Otros Motivos:</t>
    </r>
  </si>
  <si>
    <r>
      <t xml:space="preserve">C.2.1.1 Porcentaje de productores que logran la certificación o recertificación de calidad, sanidad o inocuidad    
</t>
    </r>
    <r>
      <rPr>
        <sz val="10"/>
        <rFont val="Soberana Sans"/>
        <family val="2"/>
      </rPr>
      <t>Sin Información,Sin Justificación</t>
    </r>
  </si>
  <si>
    <r>
      <t xml:space="preserve">C.2.2.1 Porcentaje de los beneficiarios que logran enlaces comerciales     
</t>
    </r>
    <r>
      <rPr>
        <sz val="10"/>
        <rFont val="Soberana Sans"/>
        <family val="2"/>
      </rPr>
      <t xml:space="preserve"> Causa : Se alcanzó el 99.33% de la meta programada, derivado de que dos de los eventos que se realizaron en la última semana de junio no se pudieron considerar para el cálculo de este trimestre, lo que sólo permitió que 736 beneficiarios reportaran enlaces comerciales. Cabe señalar que los datos de las metas es una estimación que deriva de la planeación efectuada a priori; es decir, antes de saber el total de eventos y beneficiarios que participarán en el presente ejercicio fiscal. Efecto: Dado que la variación de la meta es mínima, no se consideran efectos negativos. Cabe mencionar que se logró impulsar la participación de los productores para que  puedan avanzar en la diversificación de mercados en el ámbito nacional e internacional, dando como resultado un incremento en el número de clientes potenciales. Otros Motivos:</t>
    </r>
  </si>
  <si>
    <r>
      <t xml:space="preserve">A.1.4 Porcentaje de solicitudes dictaminadas para acceder a los incentivos a la comercialización
</t>
    </r>
    <r>
      <rPr>
        <sz val="10"/>
        <rFont val="Soberana Sans"/>
        <family val="2"/>
      </rPr>
      <t xml:space="preserve"> Causa : Se rebasó la meta en un 49.1% derivado de publicación de nuevos Avisos, lo que involucró una mayor participación de productores de granos y oleaginosas. Efecto: El efecto fue poder apoyar a 86,541 productores de granos y oleaginosas, incentivando la comercialización de 6,085.7 miles de toneladas en 16 estados de la República Mexicana y la región lagunera. Otros Motivos:</t>
    </r>
  </si>
  <si>
    <r>
      <t xml:space="preserve">A.1.5 Porcentaje de beneficiarios que recibieron el pago en el plazo establecido en la normatividad con respecto al total de productores que solicitaron el incentivo.      
</t>
    </r>
    <r>
      <rPr>
        <sz val="10"/>
        <rFont val="Soberana Sans"/>
        <family val="2"/>
      </rPr>
      <t xml:space="preserve"> Causa : Con la instrumentación de los Incentivos a la Comercialización se logró apoyar a 86,564 productores, representando el 62.73% de cumplimiento con respecto a la meta planeada, derivado principalmente del atraso en la apertura de ventanilla para el Ciclo Agrícola OI 2017-2018  y de los cambios en las Reglas de Operación donde desaparecen los Incentivos dirigidos a  la Compensación de Bases y el Apoyo a Compradores. Cabe mencionar, que pese a que no se alcanzó la meta establecida, se lograron registrar 12,996,211.13 toneladas. Efecto: El efecto fue que derivado del desfase de la apertura de ventanilla, se seguirán recibiendo solicitudes para registro, las cuales se verán reflejadas en el siguiente trimestre. Otros Motivos:</t>
    </r>
  </si>
  <si>
    <r>
      <t xml:space="preserve">A.1.1 Porcentaje del volumen registrado en el esquema de agricultura por contrato con respecto al total producido.
</t>
    </r>
    <r>
      <rPr>
        <sz val="10"/>
        <rFont val="Soberana Sans"/>
        <family val="2"/>
      </rPr>
      <t xml:space="preserve"> Causa : La meta quedó marginalmente por debajo de lo planeado debido a que el aviso de apertura de ventanilla  del Ciclo Agrícola OI 2017-2018 se publicó en el mes de marzo y no en febrero conforme a lo programado. Efecto: El efecto fue que la recepción de solicitudes comenzó tarde por lo que no se recibieron las esperadas; sin embargo, se lograron registrar 10,781,877.52 toneladas. Cabe mencionar que derivado del desfase de la apertura de ventanilla se seguirán recibiendo solicitudes para registro, las cuales se verán reflejadas en el siguiente trimestre. Otros Motivos:</t>
    </r>
  </si>
  <si>
    <r>
      <t xml:space="preserve">A.1.3 Porcentaje de las solicitudes dictaminadas favorablemente para acceder a los incentivos para administración de riesgos de precios no incorporadas a la Agrocultura por Contrato con respecto al total de solicitudes recibidas.
</t>
    </r>
    <r>
      <rPr>
        <sz val="10"/>
        <rFont val="Soberana Sans"/>
        <family val="2"/>
      </rPr>
      <t xml:space="preserve"> Causa : La meta quedó por arriba de lo  programado  debido a que, por una parte, ésta se ajustó conforme a lo reflejado en el primer trimestre, además se decidió abrir la ventanilla para algodón en abril por disponibilidad presupuestal, ya que las condiciones del mercado fueron favorables y propiciaron un gran interés en el esquema a los participantes. Efecto: El efecto fue que se lograron dictaminar favorablemente 5,479 solicitudes, logrando proteger el ingreso esperado de los productores. Otros Motivos:</t>
    </r>
  </si>
  <si>
    <r>
      <t xml:space="preserve">A.1.2 Porcentaje de las solicitudes dictaminadas favorablemente para acceder a los apoyos para administración de riesgos de precios incorporadas a la Agricultura por Contrato con respecto al total de solicitudes recibidas.    
</t>
    </r>
    <r>
      <rPr>
        <sz val="10"/>
        <rFont val="Soberana Sans"/>
        <family val="2"/>
      </rPr>
      <t xml:space="preserve"> Causa : La meta quedó por arriba de lo planeado, debido a que la ventanilla abrió un mes después de lo habitual, ya que se publicó en el mes de marzo y no en febrero conforme a lo programado y se  amplio 10 días más, es importante mencionar que lo que se esperaba recibir en el primer trimestre, se reflejó en este trimestre, además  las condiciones del mercado fueron favorables lo que ocasionó una mayor participación de los productores. Efecto: El efecto fue que se lograron dictaminar favorablemente 77,630 solicitudes y con ello proteger el ingreso de productores, fomentando una cultura de administración de riesgos de precios.  Otros Motivos:</t>
    </r>
  </si>
  <si>
    <r>
      <t xml:space="preserve">A.2.1.1 Porcentaje de proyectos apoyados
</t>
    </r>
    <r>
      <rPr>
        <sz val="10"/>
        <rFont val="Soberana Sans"/>
        <family val="2"/>
      </rPr>
      <t xml:space="preserve"> Causa : La meta se superó por un 37.50% derivado de que la Instancia Ejecutora tuvo ajustes presupuestales en el segundo trimestre, lo que permitió beneficiar a más organizaciones; así mismo se ingresó un número mayor de proyectos dado el interés de las organizaciones por los apoyos ofrecidos. Efecto: El efecto es positivo ya que se logró impulsar la promoción de más productos a nivel nacional e internacional de las organizaciones a las que se dictaminó favorable su proyecto. Otros Motivos:</t>
    </r>
  </si>
  <si>
    <r>
      <t xml:space="preserve">A.2.2.1 Porcentaje de solicitudes apoyadas en eventos comerciales nacionales e internacionales  
</t>
    </r>
    <r>
      <rPr>
        <sz val="10"/>
        <rFont val="Soberana Sans"/>
        <family val="2"/>
      </rPr>
      <t xml:space="preserve"> Causa : Se alcanzó el 97.98% de la meta programada, derivado de que dos de los eventos que se realizaron en la última semana de junio no se pudieron considerar para el calculo de este trimestre, lo que sólo permitió que 776 beneficiarios se apoyaran en este trimestre. Efecto: Dado que la variación de la meta es mínima, no se consideran efectos negativos. Cabe mencionar que se logró impulsar la participación de los productores para que  puedan avanzar en la diversificación de mercados en el ámbito nacional e internacional, dando como resultado un incremento en el número de clientes potenciales. Otros Motivos:</t>
    </r>
  </si>
  <si>
    <r>
      <t xml:space="preserve">A.2.1.2 Porcentaje de productores que ingresan solicitud derivado de la asesoría     
</t>
    </r>
    <r>
      <rPr>
        <sz val="10"/>
        <rFont val="Soberana Sans"/>
        <family val="2"/>
      </rPr>
      <t xml:space="preserve"> Causa : La meta se superó por un 13.64%, debido a que se mantuvo una gran participación por parte de las organizaciones que se interesan en los incentivos que ofrece la Instancia Ejecutora. Efecto: El efecto es positivo ya que se puede apoyar a más organizaciones al conocer el proceso y los incentivos de manera clara que ofrece la Instancia Ejecutora. Otros Motivos:</t>
    </r>
  </si>
  <si>
    <r>
      <t xml:space="preserve">A.2.2.2 Porcentaje de beneficiarios satisfechos con el servicio proporcionado   
</t>
    </r>
    <r>
      <rPr>
        <sz val="10"/>
        <rFont val="Soberana Sans"/>
        <family val="2"/>
      </rPr>
      <t xml:space="preserve"> Causa : Se alcanzó el 99.10% de la meta programada, derivado de que dos de los eventos que se realizaron en la última semana de junio no se pudieron considerar para el calculo de este trimestre, lo que sólo permitió que 774 beneficiarios se apoyaran en este trimestre. Efecto: Dado que la variación de la meta es mínima, no se consideran efectos negativos. Cabe mencionar que se logró impulsar la participación de los productores para que  puedan avanzar en la diversificación de mercados en el ámbito nacional e internacional, dando como resultado un incremento en el número de clientes potenciales. Otros Motivos:</t>
    </r>
  </si>
  <si>
    <t>S263</t>
  </si>
  <si>
    <t>Programa de Sanidad e Inocuidad Agroalimentaria</t>
  </si>
  <si>
    <t>B00-Servicio Nacional de Sanidad, Inocuidad y Calidad Agroalimentaria</t>
  </si>
  <si>
    <t>Contribuir a promover mayor certidumbre en la actividad agroalimentaria mediante mecanismos de administración de riesgos. mediante la conservación y mejora de los estatus sanitarios en los estados, zonas o regiones donde se previenen y combaten plagas y enfermedades que afectan la agricultura, ganadería, acuacultura y pesca</t>
  </si>
  <si>
    <r>
      <t>F3.- Índice de estatus fitozoosanitario que se mejoran</t>
    </r>
    <r>
      <rPr>
        <i/>
        <sz val="10"/>
        <color indexed="30"/>
        <rFont val="Soberana Sans"/>
      </rPr>
      <t xml:space="preserve">
</t>
    </r>
  </si>
  <si>
    <t>((0.57)*(Número de estatus fitosanitario que se mejoran/Número de estatus fitosanitario actual))+((0.43)*((Número de estatus zoosanitario que se mejoran/Número de estatus zoosanitario actual))</t>
  </si>
  <si>
    <t>Índice</t>
  </si>
  <si>
    <r>
      <t>F2.- Índice de estatus fitozoosanitario que se mantienen</t>
    </r>
    <r>
      <rPr>
        <i/>
        <sz val="10"/>
        <color indexed="30"/>
        <rFont val="Soberana Sans"/>
      </rPr>
      <t xml:space="preserve">
</t>
    </r>
  </si>
  <si>
    <t>((0.57)*(Número de estatus fitosanitario que se mantienen/Número de estatus fitosanitario actual))+((0.43)*((Número de estatus zoosanitario que se mantienen/Número de estatus zoosanitario actual))</t>
  </si>
  <si>
    <t>Superficie conservada libre de la mosca de la fruta/territorio nacional</t>
  </si>
  <si>
    <r>
      <t>F4.- Tasa variación de unidades de producción agrícolas, pecuarias, acuícolas y pesqueras con implementación de sistemas de reducción de riesgos de contaminación y buenas prácticas.</t>
    </r>
    <r>
      <rPr>
        <i/>
        <sz val="10"/>
        <color indexed="30"/>
        <rFont val="Soberana Sans"/>
      </rPr>
      <t xml:space="preserve">
</t>
    </r>
  </si>
  <si>
    <t>((Número de unidades de producción agrícolas, pecuarias, acuícolas y pesqueras que implementaron sistemas de reducción de riesgos de contaminación y buenas prácticas en el año t / Número de unidades de producción agrícolas, pecuarias, acuícolas y pesqueras que implementaron sistemas de reducción de riesgos de contaminación y buenas prácticas en t-1) -1) *100</t>
  </si>
  <si>
    <t>El patrimonio fito-zoosanitario y de inocuidad agroalimentaria, acuícola y pesquera en los Estados del país se mantiene o mejora.</t>
  </si>
  <si>
    <r>
      <t>P1.- Porcentaje de estatus fitosanitarios que se mantienen</t>
    </r>
    <r>
      <rPr>
        <i/>
        <sz val="10"/>
        <color indexed="30"/>
        <rFont val="Soberana Sans"/>
      </rPr>
      <t xml:space="preserve">
</t>
    </r>
  </si>
  <si>
    <t>(Número de estatus fitosanitarios que se mantienen/Número de estatus fitosanitario actual)*100</t>
  </si>
  <si>
    <r>
      <t>P2.- Porcentaje de estatus fitosanitarios que se mejoran</t>
    </r>
    <r>
      <rPr>
        <i/>
        <sz val="10"/>
        <color indexed="30"/>
        <rFont val="Soberana Sans"/>
      </rPr>
      <t xml:space="preserve">
</t>
    </r>
  </si>
  <si>
    <t>(Número de estatus fitosanitarios que se mejoran/Número de estatus fitosanitario actual)*100</t>
  </si>
  <si>
    <r>
      <t>P3.- Porcentaje de estatus zoosanitarios que se mantienen.</t>
    </r>
    <r>
      <rPr>
        <i/>
        <sz val="10"/>
        <color indexed="30"/>
        <rFont val="Soberana Sans"/>
      </rPr>
      <t xml:space="preserve">
</t>
    </r>
  </si>
  <si>
    <t>(Número de estatus zoosanitario que se mantienen/Número de estatus zoosanitario actual)*100</t>
  </si>
  <si>
    <r>
      <t>P4.- Porcentaje de estatus zoosanitarios que se mejoran</t>
    </r>
    <r>
      <rPr>
        <i/>
        <sz val="10"/>
        <color indexed="30"/>
        <rFont val="Soberana Sans"/>
      </rPr>
      <t xml:space="preserve">
</t>
    </r>
  </si>
  <si>
    <t>(Número de estatus zoosanitario que se mejoran/Número de estatus zoosanitario actual)*100</t>
  </si>
  <si>
    <r>
      <t xml:space="preserve">P5.- Porcentaje de cobertura en la implementación de sistemas de reducción de riesgos de contaminación y buenas prácticas en unidades  de producción agrícolas, pecuarias, acuícolas y pesqueras  </t>
    </r>
    <r>
      <rPr>
        <i/>
        <sz val="10"/>
        <color indexed="30"/>
        <rFont val="Soberana Sans"/>
      </rPr>
      <t xml:space="preserve">
</t>
    </r>
  </si>
  <si>
    <t>(Número de unidades de producción agrícolas, pecuarias, acuícolas y pesqueras que implementaron sistemas de reducción de riesgos de contaminación y buenas prácticas/Número de unidades de producción agrícolas, pecuarias y acuícolas objetivo)*100</t>
  </si>
  <si>
    <t>A C.4. Sistema de inocuidad agroalimentaria, acuícola y pesquera mejorado.</t>
  </si>
  <si>
    <r>
      <t>C4.1.- Porcentaje de unidades de producción del sector agroalimentario, acuícola y pesquero que implementaron sistemas de reducción de riesgos de contaminación y buenas prácticas</t>
    </r>
    <r>
      <rPr>
        <i/>
        <sz val="10"/>
        <color indexed="30"/>
        <rFont val="Soberana Sans"/>
      </rPr>
      <t xml:space="preserve">
</t>
    </r>
  </si>
  <si>
    <t>(Número de unidades de producción del sector agroalimentario, acuícola y pesquero apoyadas por el Programa /Número de  unidades de producción del sector agroalimentario, acuícola y pesquero que implementaron sistemas de reducción de riesgos)*100</t>
  </si>
  <si>
    <r>
      <t>C4.2.- Porcentaje de cabezas de ganado sacrificada en establecimientos dedicados al sacrifico TIF</t>
    </r>
    <r>
      <rPr>
        <i/>
        <sz val="10"/>
        <color indexed="30"/>
        <rFont val="Soberana Sans"/>
      </rPr>
      <t xml:space="preserve">
</t>
    </r>
  </si>
  <si>
    <t xml:space="preserve">(Número de cabezas de ganado bovino y porcino sacrificado con buenas prácticas en establecimientos dedicados al sacrificio TIF/Número de cabezas de ganado bovino y porcino movilizadas a sacrificio)*100 </t>
  </si>
  <si>
    <t>B C.2. Sistema de vigilancia epidemiológica de plagas y enfermedades no cuarentenarias reglamentadas mejorado.</t>
  </si>
  <si>
    <r>
      <t>C2.- Índice de estrategias de vigilancia para la detección de plagas y enfermedades no cuarentenarias reglamentadas</t>
    </r>
    <r>
      <rPr>
        <i/>
        <sz val="10"/>
        <color indexed="30"/>
        <rFont val="Soberana Sans"/>
      </rPr>
      <t xml:space="preserve">
</t>
    </r>
  </si>
  <si>
    <t>((0.15)*(Número de estrategias de vigilancia fitosanitaria aplicadas para la detección de plagas  no cuarentenarias reglamentadas /Número de estrategias de vigilancia fitosanitaria programadas para la detección de plagas  no cuarentenarias reglamentadas))+((0.35)*(Número de estrategias de vigilancia zoosanitaria aplicadas para la detección de plagas y enfermedades no cuarentenarias reglamentarias en zonas libres /Número de estrategias de vigilancia zoosanitaria en zonas libres programadas para la detección de plagas y enfermedades no cuarentenarias reglamentarias en zonas libres))+((0.50)*(Número de sitios de inspección con evidencia de operación /Número de sitios de inspección autorizados))</t>
  </si>
  <si>
    <t>C C.3. Campañas fitozoosanitarias mejoradas.</t>
  </si>
  <si>
    <r>
      <t>C3.- Porcentaje de programas de trabajo fitozoosanitarios y acuícolas implementados conforme a las estrategias establecidas</t>
    </r>
    <r>
      <rPr>
        <i/>
        <sz val="10"/>
        <color indexed="30"/>
        <rFont val="Soberana Sans"/>
      </rPr>
      <t xml:space="preserve">
</t>
    </r>
  </si>
  <si>
    <t>(Número de programas de trabajo fitozoosanitarios y acuícolas implementados conforme a las estrategias establecidas/Número de programas de trabajo fitozoosanitarios y acuícolas autorizados) *100</t>
  </si>
  <si>
    <t>D C.1. Sistema de vigilancia epidemiológica, de plagas y enfermedades cuarentenarias mejorado.</t>
  </si>
  <si>
    <r>
      <t xml:space="preserve">C1.- Índice de estrategias de vigilancia para la detección de plagas y enfermedades exóticas o cuarentenarias </t>
    </r>
    <r>
      <rPr>
        <i/>
        <sz val="10"/>
        <color indexed="30"/>
        <rFont val="Soberana Sans"/>
      </rPr>
      <t xml:space="preserve">
</t>
    </r>
  </si>
  <si>
    <t>((0.79)*(Número de estrategias de vigilancia fitosanitaria aplicadas para la detección de plagas cuarentenarias /Número de estrategias de vigilancia fitosanitaria programadas para la detección de plagas cuarentenarias))+((0.21)*(Número de estrategias de vigilancia zoosanitaria aplicadas para la detección de plagas y enfermedades exóticas  / Número de estrategias de vigilancia zoosanitaria programadas para la detección de plagas y enfermedades zoosanitarias exóticas))</t>
  </si>
  <si>
    <t>A 1 A4.2. Implementación de sistemas de reducción de riesgos de contaminación en la producción y procesamiento primario en productos agrícolas, pecuarios, acuícolas y pesqueros.</t>
  </si>
  <si>
    <r>
      <t>A4.2.1.- Porcentaje de Unidades de Producción del sector agroalimentario, acuícola y pesquero que implementan sistemas de reducción de riesgos hasta el 50%.</t>
    </r>
    <r>
      <rPr>
        <i/>
        <sz val="10"/>
        <color indexed="30"/>
        <rFont val="Soberana Sans"/>
      </rPr>
      <t xml:space="preserve">
</t>
    </r>
  </si>
  <si>
    <t>(Número de unidades de producción del sector agrícola, pecuario, acuícola y pesquero que implementan sistemas de reducción de riesgos de contaminación hasta el 50%/ Número de unidades de producción del sector agroalimentario, acuícola y pesquero atendidas en el Programa de Trabajo)*100</t>
  </si>
  <si>
    <r>
      <t>A4.2.2.- Porcentaje de unidades de producción del sector agroalimentario, acuícola y pesquero que implementan sistemas de reducción de riesgos entre el 51 y 75%.</t>
    </r>
    <r>
      <rPr>
        <i/>
        <sz val="10"/>
        <color indexed="30"/>
        <rFont val="Soberana Sans"/>
      </rPr>
      <t xml:space="preserve">
</t>
    </r>
  </si>
  <si>
    <t>(Número de unidades de producción del sector agrícola, pecuario, acuícola y pesquero que implementan sistemas de reducción de riesgos de contaminación entre el 51 y 75% / Número de unidades de producción del sector agroalimentario, acuícola y pesquero atendidas en el Programa de Trabajo)*100</t>
  </si>
  <si>
    <r>
      <t>A4.2.3.- Porcentaje de unidades de producción del sector agroalimentario, acuícola y pesquero que implementan sistemas de reducción de riesgos entre el 76 y 100%.</t>
    </r>
    <r>
      <rPr>
        <i/>
        <sz val="10"/>
        <color indexed="30"/>
        <rFont val="Soberana Sans"/>
      </rPr>
      <t xml:space="preserve">
</t>
    </r>
  </si>
  <si>
    <t>(Número de unidades de producción del sector agrícola, pecuario, acuícola y pesquero que implementan sistemas de reducción de riesgos de contaminación entre el 76 y 100%/ Número de unidades de producción del sector agroalimentario, acuícola y pesquero atendidas en el Programa de Trabajo)*100</t>
  </si>
  <si>
    <t>A 2 A4.1. Aplicación de incentivos para el sacrificio de ganado en rastros TIF.</t>
  </si>
  <si>
    <r>
      <t>A4.1.- Porcentaje de cabezas de ganado sacrificado con buenas prácticas con aplicación de incentivos del Programa.</t>
    </r>
    <r>
      <rPr>
        <i/>
        <sz val="10"/>
        <color indexed="30"/>
        <rFont val="Soberana Sans"/>
      </rPr>
      <t xml:space="preserve">
</t>
    </r>
  </si>
  <si>
    <t>(Número de cabezas de ganado sacrificados con buenas prácticas con aplicación de incentivos del Programa / Número total de cabezas de ganado sacrificados en rastros TIF )*100</t>
  </si>
  <si>
    <t>B 3 A2.3. Aplicación de acciones para la vigilancia epidemiológica de plagas y enfermedades zoosanitarias reglamentadas.</t>
  </si>
  <si>
    <r>
      <t>A2.3.- Porcentaje  de cobertura de sitios de riesgo con acciones de vigilancia epidemiológica zoosanitaria activa de plagas y enfermedades endémicas reglamentadas.</t>
    </r>
    <r>
      <rPr>
        <i/>
        <sz val="10"/>
        <color indexed="30"/>
        <rFont val="Soberana Sans"/>
      </rPr>
      <t xml:space="preserve">
</t>
    </r>
  </si>
  <si>
    <t>(Número de sitios de riesgo con acciones de vigilancia epidemiológica zoosanitaria activa de plagas y enfermedades endémicas reglamentadas  / Número de sitios de riesgo que requieren acciones de vigilancia epidemiológica zoosanitaria activa de plagas y enfermedades endémicas reglamentadas)*100</t>
  </si>
  <si>
    <t>B 4 A2.2. Aplicación de acciones para la vigilancia epidemiológica de plagas fitosanitarias no cuarentenarias.</t>
  </si>
  <si>
    <r>
      <t>A2.2.- Porcentaje de cobertura de sitios de riesgo con acciones de vigilancia epidemiológica fitosanitaria de plagas no cuarentenarias.</t>
    </r>
    <r>
      <rPr>
        <i/>
        <sz val="10"/>
        <color indexed="30"/>
        <rFont val="Soberana Sans"/>
      </rPr>
      <t xml:space="preserve">
</t>
    </r>
  </si>
  <si>
    <t>(Número de sitios de riesgo con acciones de vigilancia epidemiológica fitosanitaria de plagas no cuarentenarias / Número de sitios de riesgo que requieren acciones de vigilancia epidemiológica fitosanitaria de plagas no cuarentenarias)  *100</t>
  </si>
  <si>
    <t>B 5 A2.1. Dotación de infraestructura y equipo en sitios de inspección para la movilización nacional de mercancías reguladas.</t>
  </si>
  <si>
    <r>
      <t>A2.1.- Porcentaje de sitios de inspección con infraestructura y equipo mejorados.</t>
    </r>
    <r>
      <rPr>
        <i/>
        <sz val="10"/>
        <color indexed="30"/>
        <rFont val="Soberana Sans"/>
      </rPr>
      <t xml:space="preserve">
</t>
    </r>
  </si>
  <si>
    <t>(Número de sitios de inspección con infraestructura y equipo mejorados / Número de sitios prioritarios de inspección )*100</t>
  </si>
  <si>
    <t>C 6 A3.3. Implementación de acciones para el control o erradicación de plagas y enfermedades zoosanitarias reglamentadas.</t>
  </si>
  <si>
    <r>
      <t>A3.3.- Porcentaje de acciones aplicadas para el control y/o erradicación de plagas y enfermedades zoosanitarias reglamentadas.</t>
    </r>
    <r>
      <rPr>
        <i/>
        <sz val="10"/>
        <color indexed="30"/>
        <rFont val="Soberana Sans"/>
      </rPr>
      <t xml:space="preserve">
</t>
    </r>
  </si>
  <si>
    <t>(Número de acciones aplicadas para el control o erradicación de plagas y enfermedades zoosanitarias reglamentadas / Número de acciones necesarias para el control o erradicación de plagas y enfermedades zoosanitarias reglamentadas)*100</t>
  </si>
  <si>
    <t>C 7 A3.2 Implementación de acciones para la prevención, control o erradicación de plagas fitosanitarias reglamentadas.</t>
  </si>
  <si>
    <r>
      <t>A3.2.- Porcentaje de acciones implementadas para la prevención,  control o erradicación de plagas fitosanitarias reglamentadas</t>
    </r>
    <r>
      <rPr>
        <i/>
        <sz val="10"/>
        <color indexed="30"/>
        <rFont val="Soberana Sans"/>
      </rPr>
      <t xml:space="preserve">
</t>
    </r>
  </si>
  <si>
    <t>(Número de acciones implementadas para la prevención, control o erradicación de plagas fitosanitarias reglamentadas / Número de acciones necesarias para la prevención, control o erradicación de plagas fitosanitarias reglamentadas)*100</t>
  </si>
  <si>
    <t>C 8 A3.1. Otorgamiento de asistencia técnica para la prevención o control de enfermedades acuícolas.</t>
  </si>
  <si>
    <r>
      <t>A3.1.- Porcentaje de Unidades de Producción Acuícola con asistencia técnica para la prevención  o control de enfermedades acuícolas</t>
    </r>
    <r>
      <rPr>
        <i/>
        <sz val="10"/>
        <color indexed="30"/>
        <rFont val="Soberana Sans"/>
      </rPr>
      <t xml:space="preserve">
</t>
    </r>
  </si>
  <si>
    <t>(Número de unidades de producción acuícola atendidas con asistencia técnica para la prevención o control de enfermedades acuícolas / Número de unidades de producción acuícola que requieren asistencia técnica para la prevención o control de enfermedades acuícolas)*100</t>
  </si>
  <si>
    <t>D 9 A1.2. Aplicación de acciones de vigilancia epidemiológica de riesgos zoosanitarios no controlados.</t>
  </si>
  <si>
    <r>
      <t>A1.2.- Porcentaje de cobertura de sitios de riesgo con acciones de vigilancia epidemiológica zoosanitaria activa de enfermedades exóticas.</t>
    </r>
    <r>
      <rPr>
        <i/>
        <sz val="10"/>
        <color indexed="30"/>
        <rFont val="Soberana Sans"/>
      </rPr>
      <t xml:space="preserve">
</t>
    </r>
  </si>
  <si>
    <t>(Número de sitios de riesgo con acciones de vigilancia epidemiológica zoosanitaria activa de plagas y enfermedades exóticas / Número de sitios de riesgo que requieren acciones de vigilancia epidemiológica zoosanitaria activa de plagas y enfermedades exóticas)*100</t>
  </si>
  <si>
    <t>D 10 A1.1. Aplicación de estrategias de vigilancia epidemiológica de riesgos fitosanitarios no controlados.</t>
  </si>
  <si>
    <r>
      <t>A1.1.- Porcentaje de cobertura de sitios de riesgo con acciones de vigilancia epidemiológica fitosanitaria de plagas cuarentenarias.</t>
    </r>
    <r>
      <rPr>
        <i/>
        <sz val="10"/>
        <color indexed="30"/>
        <rFont val="Soberana Sans"/>
      </rPr>
      <t xml:space="preserve">
</t>
    </r>
  </si>
  <si>
    <t>(Número de sitios de riesgo con acciones de vigilancia epidemiológica fitosanitaria de plagas cuarentenarias / Número de sitios de riesgo que requieren acciones de vigilancia epidemiológica fitosanitaria de plagas cuarentenarias) *100</t>
  </si>
  <si>
    <r>
      <t xml:space="preserve">F3.- Índice de estatus fitozoosanitario que se mejoran
</t>
    </r>
    <r>
      <rPr>
        <sz val="10"/>
        <rFont val="Soberana Sans"/>
        <family val="2"/>
      </rPr>
      <t>Sin Información,Sin Justificación</t>
    </r>
  </si>
  <si>
    <r>
      <t xml:space="preserve">F2.- Índice de estatus fitozoosanitario que se mantienen
</t>
    </r>
    <r>
      <rPr>
        <sz val="10"/>
        <rFont val="Soberana Sans"/>
        <family val="2"/>
      </rPr>
      <t>Sin Información,Sin Justificación</t>
    </r>
  </si>
  <si>
    <r>
      <t xml:space="preserve">Porcentaje del territorio nacional conservado libre de la mosca de la fruta
</t>
    </r>
    <r>
      <rPr>
        <sz val="10"/>
        <rFont val="Soberana Sans"/>
        <family val="2"/>
      </rPr>
      <t>Sin Información,Sin Justificación</t>
    </r>
  </si>
  <si>
    <r>
      <t xml:space="preserve">F4.- Tasa variación de unidades de producción agrícolas, pecuarias, acuícolas y pesqueras con implementación de sistemas de reducción de riesgos de contaminación y buenas prácticas.
</t>
    </r>
    <r>
      <rPr>
        <sz val="10"/>
        <rFont val="Soberana Sans"/>
        <family val="2"/>
      </rPr>
      <t>Sin Información,Sin Justificación</t>
    </r>
  </si>
  <si>
    <r>
      <t xml:space="preserve">P1.- Porcentaje de estatus fitosanitarios que se mantienen
</t>
    </r>
    <r>
      <rPr>
        <sz val="10"/>
        <rFont val="Soberana Sans"/>
        <family val="2"/>
      </rPr>
      <t>Sin Información,Sin Justificación</t>
    </r>
  </si>
  <si>
    <r>
      <t xml:space="preserve">P2.- Porcentaje de estatus fitosanitarios que se mejoran
</t>
    </r>
    <r>
      <rPr>
        <sz val="10"/>
        <rFont val="Soberana Sans"/>
        <family val="2"/>
      </rPr>
      <t>Sin Información,Sin Justificación</t>
    </r>
  </si>
  <si>
    <r>
      <t xml:space="preserve">P3.- Porcentaje de estatus zoosanitarios que se mantienen.
</t>
    </r>
    <r>
      <rPr>
        <sz val="10"/>
        <rFont val="Soberana Sans"/>
        <family val="2"/>
      </rPr>
      <t>Sin Información,Sin Justificación</t>
    </r>
  </si>
  <si>
    <r>
      <t xml:space="preserve">P4.- Porcentaje de estatus zoosanitarios que se mejoran
</t>
    </r>
    <r>
      <rPr>
        <sz val="10"/>
        <rFont val="Soberana Sans"/>
        <family val="2"/>
      </rPr>
      <t>Sin Información,Sin Justificación</t>
    </r>
  </si>
  <si>
    <r>
      <t xml:space="preserve">P5.- Porcentaje de cobertura en la implementación de sistemas de reducción de riesgos de contaminación y buenas prácticas en unidades  de producción agrícolas, pecuarias, acuícolas y pesqueras  
</t>
    </r>
    <r>
      <rPr>
        <sz val="10"/>
        <rFont val="Soberana Sans"/>
        <family val="2"/>
      </rPr>
      <t>Sin Información,Sin Justificación</t>
    </r>
  </si>
  <si>
    <r>
      <t xml:space="preserve">C4.1.- Porcentaje de unidades de producción del sector agroalimentario, acuícola y pesquero que implementaron sistemas de reducción de riesgos de contaminación y buenas prácticas
</t>
    </r>
    <r>
      <rPr>
        <sz val="10"/>
        <rFont val="Soberana Sans"/>
        <family val="2"/>
      </rPr>
      <t xml:space="preserve"> Causa : La meta presenta un ligera variación debido a que la atención a unidades de producción se realiza a través de programas voluntarios a solicitud de parte del productor y en este periodo se apoyaron más unidades de las estimadas. Efecto: Sin efectos cuantificables toda vez que se apoya a un número mayor de unidades de producción para la implementación de los SRRC. Otros Motivos:</t>
    </r>
  </si>
  <si>
    <r>
      <t xml:space="preserve">C4.2.- Porcentaje de cabezas de ganado sacrificada en establecimientos dedicados al sacrifico TIF
</t>
    </r>
    <r>
      <rPr>
        <sz val="10"/>
        <rFont val="Soberana Sans"/>
        <family val="2"/>
      </rPr>
      <t xml:space="preserve"> Causa : Se supera ligeramente la meta debido a que  los incentivos presupuestales que se otorgaron a través del Programa han contribuido a que el número de cabezas de ganado bovino y porcino sacrificado en establecimientos TIF  incremente. Efecto: El efecto es positivo dado que se fortalece el interés de los productores para que acuden a sacrificar su ganado en Rastros TIF. Otros Motivos:</t>
    </r>
  </si>
  <si>
    <r>
      <t xml:space="preserve">C2.- Índice de estrategias de vigilancia para la detección de plagas y enfermedades no cuarentenarias reglamentadas
</t>
    </r>
    <r>
      <rPr>
        <sz val="10"/>
        <rFont val="Soberana Sans"/>
        <family val="2"/>
      </rPr>
      <t xml:space="preserve"> Causa : La meta está por debajo de lo programado porque no se han podido aplicar  todas las estrategias de vigilancia zoosanitaria  programadas, lo anterior debido al retraso en la radicación de la totalidad de los recusos programados a las instancias ejecutoras.  Efecto: El efecto es negativo pues existe retraso en la aplicación de las estrategias zoosanitarias para la detección de plagas y enfermedades no cuarentenarias reglamentadas.  Otros Motivos:</t>
    </r>
  </si>
  <si>
    <r>
      <t xml:space="preserve">C3.- Porcentaje de programas de trabajo fitozoosanitarios y acuícolas implementados conforme a las estrategias establecidas
</t>
    </r>
    <r>
      <rPr>
        <sz val="10"/>
        <rFont val="Soberana Sans"/>
        <family val="2"/>
      </rPr>
      <t xml:space="preserve"> Causa : La metá está por debajo de lo programado debido a que programas zoosanitarios  presentan retraso conforme a la estrategia porque no les han sido radicados la totalidad de los recursos programados. Así mismo, se autorizaron 43 programas de trabajo más derivados de la asignación presupuestal interna,  por lo que el denominador incrementa y se hace el ajuste correspondiente para el siguiente periodo.  Efecto: El efecto es negativo toda vez que existe retraso en el cumplimiento de los programas de trabajo zoosanitarios y acuícolas. Otros Motivos:</t>
    </r>
  </si>
  <si>
    <r>
      <t xml:space="preserve">C1.- Índice de estrategias de vigilancia para la detección de plagas y enfermedades exóticas o cuarentenarias 
</t>
    </r>
    <r>
      <rPr>
        <sz val="10"/>
        <rFont val="Soberana Sans"/>
        <family val="2"/>
      </rPr>
      <t xml:space="preserve"> Causa : La meta está por debajo de lo programado porque no se han podido aplicar  todas las estrategias de vigilancia zoosanitaria  programadas, lo anterior debido al retraso en la radicación de la totalidad de los recusos programados a las instancias ejecutoras.  Efecto: El efecto es negativo pues existe retraso en la aplicación de las estrategias zoosanitarias para la detección de enfermedades zoosanitarias exóticas.  Otros Motivos:</t>
    </r>
  </si>
  <si>
    <r>
      <t xml:space="preserve">A4.2.1.- Porcentaje de Unidades de Producción del sector agroalimentario, acuícola y pesquero que implementan sistemas de reducción de riesgos hasta el 50%.
</t>
    </r>
    <r>
      <rPr>
        <sz val="10"/>
        <rFont val="Soberana Sans"/>
        <family val="2"/>
      </rPr>
      <t xml:space="preserve"> Causa : La meta presenta variación por debajo de lo programado, debido a que la atención a las unidades de producción se realiza a través de programas voluntarios a solicitud de parte del productor,y el el avance en la implementación en este periodo  fue menor al estimado. Efecto: Sin efectos cuantificables toda vez que la variación de meta no es significativa. Otros Motivos:</t>
    </r>
  </si>
  <si>
    <r>
      <t xml:space="preserve">A4.2.2.- Porcentaje de unidades de producción del sector agroalimentario, acuícola y pesquero que implementan sistemas de reducción de riesgos entre el 51 y 75%.
</t>
    </r>
    <r>
      <rPr>
        <sz val="10"/>
        <rFont val="Soberana Sans"/>
        <family val="2"/>
      </rPr>
      <t xml:space="preserve"> Causa : La meta está  ligeramente por arriba de lo programado debido a que la atención a unidades de producción se realiza a través de programas voluntarios a solicitud de parte del productor y en este periodo el avance en la implementación fue mayor al estimado. Efecto: Sin efectos cuantificables toda vez que se atiende un número mayor de unidades de producción avanzaron en la implementación de los SRRC. Otros Motivos:</t>
    </r>
  </si>
  <si>
    <r>
      <t xml:space="preserve">A4.2.3.- Porcentaje de unidades de producción del sector agroalimentario, acuícola y pesquero que implementan sistemas de reducción de riesgos entre el 76 y 100%.
</t>
    </r>
    <r>
      <rPr>
        <sz val="10"/>
        <rFont val="Soberana Sans"/>
        <family val="2"/>
      </rPr>
      <t xml:space="preserve"> Causa : La meta está ligeramente por arriba de lo programado  debido a que un número de unidades mayor al estimado avanzó en la implementación  de forma más rápida a la programada.  Efecto: El efecto es positivo  toda vez que se contribuye al acceso de los productos mexicanos a mercados nacionales e internacionales al cumplir con la normatividad en materia de inocuidad.  Otros Motivos:</t>
    </r>
  </si>
  <si>
    <r>
      <t xml:space="preserve">A4.1.- Porcentaje de cabezas de ganado sacrificado con buenas prácticas con aplicación de incentivos del Programa.
</t>
    </r>
    <r>
      <rPr>
        <sz val="10"/>
        <rFont val="Soberana Sans"/>
        <family val="2"/>
      </rPr>
      <t xml:space="preserve"> Causa : La meta está por debajo de lo programado derivado del atraso en la ministración de recursos, queda pendiente el ejercicio del  38.18% del pesupuesto autoizado al periodo. Efecto: El efecto es negativo toda vez que los productores pierdan interés en acudir a sacrificar su ganado en los Rastros TIF. Otros Motivos:</t>
    </r>
  </si>
  <si>
    <r>
      <t xml:space="preserve">A2.3.- Porcentaje  de cobertura de sitios de riesgo con acciones de vigilancia epidemiológica zoosanitaria activa de plagas y enfermedades endémicas reglamentadas.
</t>
    </r>
    <r>
      <rPr>
        <sz val="10"/>
        <rFont val="Soberana Sans"/>
        <family val="2"/>
      </rPr>
      <t xml:space="preserve"> Causa : La meta está por debajo de lo programado debido al retraso en la liberación del 100% de  los recursos programados a las Instancias Ejecutoras encargadas de las acciones de vigilancia epidemiológica  en los sitios de riesgo. Efecto: El efecto es negativo pues se retrasa la ejecución de las acciones de vigilancia en los sitios de riesgo. Otros Motivos:</t>
    </r>
  </si>
  <si>
    <r>
      <t xml:space="preserve">A2.2.- Porcentaje de cobertura de sitios de riesgo con acciones de vigilancia epidemiológica fitosanitaria de plagas no cuarentenarias.
</t>
    </r>
    <r>
      <rPr>
        <sz val="10"/>
        <rFont val="Soberana Sans"/>
        <family val="2"/>
      </rPr>
      <t xml:space="preserve"> Causa : Se supera la meta debido  a la atención en la zona norte del estado de Veracruz, considerado sitio de riesgo y que no se había atendido. Efecto: El efecto es positivo debido a que se incrementó la cobertura de los sitios de riesgo fitosanitario. Otros Motivos:</t>
    </r>
  </si>
  <si>
    <r>
      <t xml:space="preserve">A2.1.- Porcentaje de sitios de inspección con infraestructura y equipo mejorados.
</t>
    </r>
    <r>
      <rPr>
        <sz val="10"/>
        <rFont val="Soberana Sans"/>
        <family val="2"/>
      </rPr>
      <t xml:space="preserve"> Causa : El comportamiento de la meta esta  de acuerdo a lo programado. Efecto: El comportamiento de la meta esta  de acuerdo a lo programado. Otros Motivos:</t>
    </r>
  </si>
  <si>
    <r>
      <t xml:space="preserve">A3.3.- Porcentaje de acciones aplicadas para el control y/o erradicación de plagas y enfermedades zoosanitarias reglamentadas.
</t>
    </r>
    <r>
      <rPr>
        <sz val="10"/>
        <rFont val="Soberana Sans"/>
        <family val="2"/>
      </rPr>
      <t xml:space="preserve"> Causa : La meta presenta incumplimiento debido a que los recursos fueron radicados a las instancias ejecutoras de manera tardía lo que conlleva a un retraso u operación al mínimo. Asimismo, la información obtenida del SIMOSICA fue con fecha 04 de julio, por lo que no se encuentran registrados en su totalidad los avances a junio. Efecto: El efecto es negativo ya que se corre el riesgo de incumplir la aplicación de las acciones en perjuicio de las metas de los programas de trabajo y de la sanidad pecuaria Otros Motivos:</t>
    </r>
  </si>
  <si>
    <r>
      <t xml:space="preserve">A3.2.- Porcentaje de acciones implementadas para la prevención,  control o erradicación de plagas fitosanitarias reglamentadas
</t>
    </r>
    <r>
      <rPr>
        <sz val="10"/>
        <rFont val="Soberana Sans"/>
        <family val="2"/>
      </rPr>
      <t xml:space="preserve"> Causa : La meta esta ligeramente por arriba de lo programado debido a que con el propósito de cumplir con los objetivos de las campañas fitosanitarias se ejecutaron las acciones prioritarias realizando una acción más de las programadas. Efecto: La meta esta ligeramente por arriba de lo programado debido a que con el propósito de cumplir con los objetivos de las campañas fitosanitarias se ejecutaron las acciones prioritarias realizando una acción más de las programadas. Otros Motivos:</t>
    </r>
  </si>
  <si>
    <r>
      <t xml:space="preserve">A3.1.- Porcentaje de Unidades de Producción Acuícola con asistencia técnica para la prevención  o control de enfermedades acuícolas
</t>
    </r>
    <r>
      <rPr>
        <sz val="10"/>
        <rFont val="Soberana Sans"/>
        <family val="2"/>
      </rPr>
      <t xml:space="preserve"> Causa : Se supera la meta debido a que se ha incrementado el padrón  de unidades de producción acuícola activas en algunos estados. Efecto: El efecto es positivo pues se atienden a más unidades de producción acuícola. Otros Motivos:</t>
    </r>
  </si>
  <si>
    <r>
      <t xml:space="preserve">A1.2.- Porcentaje de cobertura de sitios de riesgo con acciones de vigilancia epidemiológica zoosanitaria activa de enfermedades exóticas.
</t>
    </r>
    <r>
      <rPr>
        <sz val="10"/>
        <rFont val="Soberana Sans"/>
        <family val="2"/>
      </rPr>
      <t xml:space="preserve"> Causa : La meta está por debajo de lo programado debido al retraso en la  liberación del 100% de  los recursos programados a las instancias ejecutoras encargada de las acciones de vigilancia epidemiológica, en los sitios de riesgo Efecto: El efecto es negativo pues se retrasa la ejecución de las acciones de vigilancia en los sitios de riesgo. Otros Motivos:</t>
    </r>
  </si>
  <si>
    <r>
      <t xml:space="preserve">A1.1.- Porcentaje de cobertura de sitios de riesgo con acciones de vigilancia epidemiológica fitosanitaria de plagas cuarentenarias.
</t>
    </r>
    <r>
      <rPr>
        <sz val="10"/>
        <rFont val="Soberana Sans"/>
        <family val="2"/>
      </rPr>
      <t xml:space="preserve"> Causa : La meta está por arriba de lo programado debido a que derivado del programa de vigilancia epidemiológica fitosanitaria se detectaron especies reglamentadas de moscas de la fruta en el estado de Hidalgo, así como en estados colindantes, lo cual requirió ampliar la cobertura de vigilancia en dicho estado Efecto: La meta está por arriba de lo programado debido a que derivado del programa de vigilancia epidemiológica fitosanitaria se detectaron especies reglamentadas de moscas de la fruta en el estado de Hidalgo, así como en estados colindantes, lo cual requirió ampliar la cobertura de vigilancia en dicho estado. Otros Motivos:</t>
    </r>
  </si>
  <si>
    <t>S266</t>
  </si>
  <si>
    <t>Programa de Apoyos a Pequeños Productores</t>
  </si>
  <si>
    <t>112-Coordinación General de Enlace Sectorial</t>
  </si>
  <si>
    <t>Contribuir a impulsar la productividad en el sector agroalimentario mediante inversión en capital físico, humano y tecnológico que garantice la seguridad alimentaria. mediante el incremento de disponibilidad de alimentos de las Unidades Económicas Rurales conformadas por pequeños productores.</t>
  </si>
  <si>
    <t>Unidades Económicas Rurales conformadas por pequeños productores incrementan la disponibilidad de alimentos.</t>
  </si>
  <si>
    <r>
      <t>Porcentaje de Pequeños Productores que perciben un incremento en su producción por el apoyo recibido</t>
    </r>
    <r>
      <rPr>
        <i/>
        <sz val="10"/>
        <color indexed="30"/>
        <rFont val="Soberana Sans"/>
      </rPr>
      <t xml:space="preserve">
</t>
    </r>
  </si>
  <si>
    <t>(Número de pequeños productores entrevistados que perciben un incremento en su producción por el apoyo recibido / Número de pequeños productores entrevistados)*100</t>
  </si>
  <si>
    <t>A C7. Los pequeños productores de café apoyados con incentivos económicos integrales para aumentar su productividad.</t>
  </si>
  <si>
    <r>
      <t>C7. Porcentaje de pequeños productores de café apoyados.</t>
    </r>
    <r>
      <rPr>
        <i/>
        <sz val="10"/>
        <color indexed="30"/>
        <rFont val="Soberana Sans"/>
      </rPr>
      <t xml:space="preserve">
</t>
    </r>
  </si>
  <si>
    <t>(Número total de pequeños productores de café apoyados para aumentar su productividad/ Número total de pequeños productores de café registrados en el padrón nacional cafetalero)*100</t>
  </si>
  <si>
    <t>B C1. Jóvenes rurales apoyados para su arraigo y emprendimiento en sus comunidades de origen</t>
  </si>
  <si>
    <r>
      <t>C1. Porcentaje de jóvenes rurales apoyados para su arraigo y emprendimiento</t>
    </r>
    <r>
      <rPr>
        <i/>
        <sz val="10"/>
        <color indexed="30"/>
        <rFont val="Soberana Sans"/>
      </rPr>
      <t xml:space="preserve">
</t>
    </r>
  </si>
  <si>
    <t>(Número total de jóvenes rurales apoyados para arraigo /Número total de jóvenes rurales  programados para arraigo )*100</t>
  </si>
  <si>
    <r>
      <t xml:space="preserve">C1.2 Porcentaje de personas entre 18 y 35 años pertenecientes a localidades rurales de los estratos E1, E2 y E3 apoyadas para ejecutar proyectos de producción primaria y agregación de valor.  </t>
    </r>
    <r>
      <rPr>
        <i/>
        <sz val="10"/>
        <color indexed="30"/>
        <rFont val="Soberana Sans"/>
      </rPr>
      <t xml:space="preserve">
</t>
    </r>
  </si>
  <si>
    <t xml:space="preserve">(Número de personas entre 18 y 35 años pertenecientes a localidades rurales de los estratos E1, E2 y E3,  apoyadas para ejecutar proyectos de producción primaria y agregación de valor / Número de personas entre 18 y 35 años pertenecientes a localidades rurales de los estratos E1, E2 y E3)*100  </t>
  </si>
  <si>
    <t>C C8. Los pequeños productores de maíz y frijol apoyados con incentivos económicos integrales para aumentar su productividad.</t>
  </si>
  <si>
    <r>
      <t>C8. Porcentaje de Pequeños productores de maíz y frijol apoyados con incentivos para la producción</t>
    </r>
    <r>
      <rPr>
        <i/>
        <sz val="10"/>
        <color indexed="30"/>
        <rFont val="Soberana Sans"/>
      </rPr>
      <t xml:space="preserve">
</t>
    </r>
  </si>
  <si>
    <t>[((Número de pequeños productores de maíz y frijol apoyados con incentivos para la producción) / (Total de pequeños productores de maíz y frijol que solicitan incentivos para la producción ) *100]</t>
  </si>
  <si>
    <t>D C4. Personas en condición de pobreza en zonas rurales y periurbanas y pequeños productores rurales de localidades de alta y muy alta marginación apoyados para incrementar la dotación de paquetes productivos y la agregación de valor de sus procesos productivos.</t>
  </si>
  <si>
    <r>
      <t>C4.2 Porcentaje de pequeñas productoras rurales pertenecientes a los estratos E1, E2 y E3  apoyadas para ejecutar proyectos de producción primaria y agregación de valor.</t>
    </r>
    <r>
      <rPr>
        <i/>
        <sz val="10"/>
        <color indexed="30"/>
        <rFont val="Soberana Sans"/>
      </rPr>
      <t xml:space="preserve">
</t>
    </r>
  </si>
  <si>
    <t>(Número de pequeñas productoras rurales, pertenecientes a los estratos E1, E2 y E3  apoyadas para ejecutar proyectos de producción primaria y agregación de valor /Número de pequeñas productoras rurales, pertenecientes a los estratos E1, E2 y E3 )*100</t>
  </si>
  <si>
    <r>
      <t>C4.1 Porcentaje de mujeres mayores de 18 años en condición de pobreza pertenecientes a localidades rurales y periurbanas apoyadas con paquetes, para la instalación de huertos y módulos de gallinas o conejos.</t>
    </r>
    <r>
      <rPr>
        <i/>
        <sz val="10"/>
        <color indexed="30"/>
        <rFont val="Soberana Sans"/>
      </rPr>
      <t xml:space="preserve">
</t>
    </r>
  </si>
  <si>
    <t>[Número de mujeres mayores de 18 años en condición de pobreza pertenecientes a localidades rurales y periurbanas apoyadas con paquetes, para la  instalación de huertos y módulos de gallinas o conejos/ Número de mujeres mayores de 18 años en condición de pobreza pertenecientes a localidades rurales y periurbanas]*100</t>
  </si>
  <si>
    <t>E C9. Grupos de mujeres y hombres que habitan en núcleos agrarios apoyados con proyectos productivos.</t>
  </si>
  <si>
    <r>
      <t>C9. Porcentaje de grupos de mujeres y hombres en núcleos agrarios apoyados con proyectos productivos.</t>
    </r>
    <r>
      <rPr>
        <i/>
        <sz val="10"/>
        <color indexed="30"/>
        <rFont val="Soberana Sans"/>
      </rPr>
      <t xml:space="preserve">
</t>
    </r>
  </si>
  <si>
    <t>(Número total de grupos de mujeres y hombres en núcleos agrarios apoyados/Número total de grupos de mujeres y hombres en núcleos agrarios con solicitudes para proyectos productivos técnicamente validadas)*100</t>
  </si>
  <si>
    <t>F C5. Pequeños productores de las Unidades Económicas Rurales apoyados con con servicios de extensión, desarrollo de capacidades y capacitación.</t>
  </si>
  <si>
    <r>
      <t>C5. Porcentaje de pequeños productores apoyados con servicios de  extensión, desarrollo de capacidades y capacitación.</t>
    </r>
    <r>
      <rPr>
        <i/>
        <sz val="10"/>
        <color indexed="30"/>
        <rFont val="Soberana Sans"/>
      </rPr>
      <t xml:space="preserve">
</t>
    </r>
  </si>
  <si>
    <t>(Número total de pequeños productores apoyados con servicios de  extensión, desarrollo de capacidades y capacitación/ Número total de pequeños productores solicitantes con dictamen positivo)* 100</t>
  </si>
  <si>
    <t>G C11. Unidades de producción de alta y muy alta marginación apoyadas para contribuir en su seguridad y condición alimentaria</t>
  </si>
  <si>
    <r>
      <t xml:space="preserve">C11. Porcentaje de productores beneficiarios de alta y muy alta marginación que pertenecen a una unidad de producción familiar apoyados  con incentivos del PESA para la producción de  alimentos, que contribuyen  a su  seguridad alimentaria.  </t>
    </r>
    <r>
      <rPr>
        <i/>
        <sz val="10"/>
        <color indexed="30"/>
        <rFont val="Soberana Sans"/>
      </rPr>
      <t xml:space="preserve">
</t>
    </r>
  </si>
  <si>
    <t>(Número de productores beneficiarios  de alta y muy alta marginación apoyados con incentivos del PESA que producen alimentos  / Total de beneficiarios autorizados del PESA )*100</t>
  </si>
  <si>
    <t>H C10. Capacidad de almacenamiento de agua y superficie incorporada al aprovechamiento sustentable del suelo incrementadas</t>
  </si>
  <si>
    <r>
      <t>C10.1 Porcentaje de variación de la capacidad de almacenamiento de agua</t>
    </r>
    <r>
      <rPr>
        <i/>
        <sz val="10"/>
        <color indexed="30"/>
        <rFont val="Soberana Sans"/>
      </rPr>
      <t xml:space="preserve">
</t>
    </r>
  </si>
  <si>
    <t>[((Metros cúbicos de capacidad instalada para almacenamiento anual del agua en el año tn)/(Metros cúbicos de capacidad instalada para almacenamiento de agua en el año t0))]*100]</t>
  </si>
  <si>
    <r>
      <t>C10.2 Tasa de variación de la superficie agropecuaria incorporada al aprovechamiento sustentable</t>
    </r>
    <r>
      <rPr>
        <i/>
        <sz val="10"/>
        <color indexed="30"/>
        <rFont val="Soberana Sans"/>
      </rPr>
      <t xml:space="preserve">
</t>
    </r>
  </si>
  <si>
    <t xml:space="preserve">[((Hectáreas incorporadas al aprovechamiento sustentable del suelo y agua en el año tn)/(Hectáreas incorporadas al aprovechamiento sustentable de suelo y agua en el año t0))]*100]-100. </t>
  </si>
  <si>
    <t>I C2. Productores agropecuarios apoyados para mejorar su capacidad adaptativa ante desastres naturales.</t>
  </si>
  <si>
    <r>
      <t>C2.3 Índice de siniestralidad</t>
    </r>
    <r>
      <rPr>
        <i/>
        <sz val="10"/>
        <color indexed="30"/>
        <rFont val="Soberana Sans"/>
      </rPr>
      <t xml:space="preserve">
</t>
    </r>
  </si>
  <si>
    <t>(monto de indemnizaciones pagadas contra desastres naturales/ total de primas pagadas) * 100</t>
  </si>
  <si>
    <t>Estratégico-Economía-Anual</t>
  </si>
  <si>
    <r>
      <t>C2.2 Potenciación de los incentivos económicos (Federal y Estatal) ante la ocurrencia de desastres naturales</t>
    </r>
    <r>
      <rPr>
        <i/>
        <sz val="10"/>
        <color indexed="30"/>
        <rFont val="Soberana Sans"/>
      </rPr>
      <t xml:space="preserve">
</t>
    </r>
  </si>
  <si>
    <t>(Monto de incentivos económicos que protegen a las actividades productivas de productores agropecuarios, acuícolas y pesqueros ante la ocurrencia de desastres naturales/Monto de incentivos económicos asignados)</t>
  </si>
  <si>
    <r>
      <t>C2.1 Porcentaje de productores apoyados para mejorar su capacidad adaptativa ante desastres naturales.</t>
    </r>
    <r>
      <rPr>
        <i/>
        <sz val="10"/>
        <color indexed="30"/>
        <rFont val="Soberana Sans"/>
      </rPr>
      <t xml:space="preserve">
</t>
    </r>
  </si>
  <si>
    <t>(Número de productores agropecuarios apoyados para mejorar su capacidad adaptativa ante desastres naturales/Número de productores agropecuarios elegibles)*100</t>
  </si>
  <si>
    <t>J C6. Organizaciones rurales apoyadas para su fortalecimiento.</t>
  </si>
  <si>
    <r>
      <t>C6. Porcentaje de Organizaciones Rurales apoyadas que incorporaron acciones y/o estrategias con temas estructurales afines al sector.</t>
    </r>
    <r>
      <rPr>
        <i/>
        <sz val="10"/>
        <color indexed="30"/>
        <rFont val="Soberana Sans"/>
      </rPr>
      <t xml:space="preserve">
</t>
    </r>
  </si>
  <si>
    <t xml:space="preserve">(Número de Organizaciones rurales apoyadas que incorporaron acciones y/o estrategias con temas afines al sector agroalimentario / Número de Organizaciones rurales que fueron apoyadas)*100   </t>
  </si>
  <si>
    <t>K C3. Productores de zonas áridas y semiáridas apoyados con proyectos integrales en municipios áridos y semiáridos del país.</t>
  </si>
  <si>
    <r>
      <t>C3.1 Porcentaje de variación de municipios de zonas áridas y semiáridas con proyectos integrales ejecutados</t>
    </r>
    <r>
      <rPr>
        <i/>
        <sz val="10"/>
        <color indexed="30"/>
        <rFont val="Soberana Sans"/>
      </rPr>
      <t xml:space="preserve">
</t>
    </r>
  </si>
  <si>
    <t xml:space="preserve">((Municipios de zonas áridas y semiáridas atendidos con proyectos en el año tn/Municipios de zonas áridas y semiáridas en el año t0)-1)*100 </t>
  </si>
  <si>
    <r>
      <t xml:space="preserve">C3.2 Porcentaje de productores que habitan en zonas áridas y semiáridas apoyados    </t>
    </r>
    <r>
      <rPr>
        <i/>
        <sz val="10"/>
        <color indexed="30"/>
        <rFont val="Soberana Sans"/>
      </rPr>
      <t xml:space="preserve">
</t>
    </r>
  </si>
  <si>
    <t xml:space="preserve">(Número de productores que habitan en zonas áridas y semiáridas apoyados en el año en curso /Número de productores que habitan en zonas áridas y semiáridas que solicitan apoyo en el año en curso)*100    </t>
  </si>
  <si>
    <t>A 1 A1.C7 Dictaminación de solicitudes</t>
  </si>
  <si>
    <r>
      <t>A1. C7 Porcentaje de solicitudes dictaminadas del PROCAFE</t>
    </r>
    <r>
      <rPr>
        <i/>
        <sz val="10"/>
        <color indexed="30"/>
        <rFont val="Soberana Sans"/>
      </rPr>
      <t xml:space="preserve">
</t>
    </r>
  </si>
  <si>
    <t>(Total de solicitudes dictaminadas del PROCAFE en el plazo establecido en las Reglas de Operación/Total de solicitudes recibidas de PROCAFE)*100</t>
  </si>
  <si>
    <t>B 2 A1.C1 Dictaminación de solicitudes</t>
  </si>
  <si>
    <r>
      <t>A1.C1 Porcentaje de solicitudes dictaminadas positivas</t>
    </r>
    <r>
      <rPr>
        <i/>
        <sz val="10"/>
        <color indexed="30"/>
        <rFont val="Soberana Sans"/>
      </rPr>
      <t xml:space="preserve">
</t>
    </r>
  </si>
  <si>
    <t>(Número de solicitudes dictaminadas positivas/Número de solicitudes recibidas)*100</t>
  </si>
  <si>
    <t>B 3 A1.C1.2 Ditaminación de Solicitudes</t>
  </si>
  <si>
    <r>
      <t>A1. C1.2 Porcentaje de solicitudes autorizadas de proyectos de producción primaria y agregación de valor del componente Arráigate</t>
    </r>
    <r>
      <rPr>
        <i/>
        <sz val="10"/>
        <color indexed="30"/>
        <rFont val="Soberana Sans"/>
      </rPr>
      <t xml:space="preserve">
</t>
    </r>
  </si>
  <si>
    <t xml:space="preserve">(Número de solicitudes autorizadas de proyectos de producción primaria y agregación de valor del componente Arráigate /Número de solicitudes recibidas de proyectos de producción primaria y agregación de valor del componente Arráigate)*100  </t>
  </si>
  <si>
    <t>C 4 A1.C8 Dictaminación de solicitudes</t>
  </si>
  <si>
    <r>
      <t>A1.C8 Porcentaje de solicitudes de pequeños productores de maíz y frijol dictaminadas para la obtención de incentivos para la producción</t>
    </r>
    <r>
      <rPr>
        <i/>
        <sz val="10"/>
        <color indexed="30"/>
        <rFont val="Soberana Sans"/>
      </rPr>
      <t xml:space="preserve">
</t>
    </r>
  </si>
  <si>
    <t>(Número de solicitudes de pequeños productores de maíz y frijol dictaminadas para la obtención de incentivos para la producción / (Total de solicitudes de pequeños productores de maíz y frijol recibidas para la obtención de incentivos para la producción )*100</t>
  </si>
  <si>
    <t>D 5 A2.C4 Autorización de solicitudes para proyectos de producción primaria y agregación de valor.</t>
  </si>
  <si>
    <r>
      <t>A2.C4 Porcentaje de solicitudes autorizadas de proyectos de producción primaria y agregación de valor.</t>
    </r>
    <r>
      <rPr>
        <i/>
        <sz val="10"/>
        <color indexed="30"/>
        <rFont val="Soberana Sans"/>
      </rPr>
      <t xml:space="preserve">
</t>
    </r>
  </si>
  <si>
    <t>(Numero de solicitudes autorizadas de proyectos de producción primaria y agregación de valor/Número de solicitudes recibidas de proyectos de producción primaria y agregación de valor)*100</t>
  </si>
  <si>
    <t>D 6 A1.C4 Autorización de solicitudes para huertos y módulos de gallinas o conejos</t>
  </si>
  <si>
    <r>
      <t>A1.C4 Porcentaje de solicitudes autorizadas para la instalación de huertos y módulos de gallinas o conejos.</t>
    </r>
    <r>
      <rPr>
        <i/>
        <sz val="10"/>
        <color indexed="30"/>
        <rFont val="Soberana Sans"/>
      </rPr>
      <t xml:space="preserve">
</t>
    </r>
  </si>
  <si>
    <t>(Número de solicitudes autorizadas para la instalación de huertos y módulos de gallinas o conejos /Número de solicitudes recibidas para la instalación de huertos y módulos de gallinas o conejos)*100</t>
  </si>
  <si>
    <t>E 7 A2.C9 Inducción informativa a integrantes de los grupos autorizados sobre el Componente.</t>
  </si>
  <si>
    <r>
      <t>A2.C9 Porcentaje de mujeres y hombres con proyectos productivos autorizados que asisten a la inducción informativa sobre el componente</t>
    </r>
    <r>
      <rPr>
        <i/>
        <sz val="10"/>
        <color indexed="30"/>
        <rFont val="Soberana Sans"/>
      </rPr>
      <t xml:space="preserve">
</t>
    </r>
  </si>
  <si>
    <t>(Número de mujeres y hombres con proyectos productivos autorizados que asisten a la inducción informativa/ Número de mujeres y hombres de grupos con proyectos productivos autorizados)*100</t>
  </si>
  <si>
    <t>E 8 A1.C9 Dictaminación técnica de proyectos productivos procedentes</t>
  </si>
  <si>
    <r>
      <t>A1.C9 Porcentaje de proyectos productivos dictaminados técnicamente.</t>
    </r>
    <r>
      <rPr>
        <i/>
        <sz val="10"/>
        <color indexed="30"/>
        <rFont val="Soberana Sans"/>
      </rPr>
      <t xml:space="preserve">
</t>
    </r>
  </si>
  <si>
    <t>(Número total de proyectos productivos dictaminados técnicamente/Número total de proyectos productivos procedentes a ser dictaminados técnicamente)*100</t>
  </si>
  <si>
    <t>F 9 A1.C5 Extensionistas seleccionados en tiempo y forma en las entidades federativas</t>
  </si>
  <si>
    <r>
      <t>A1.C5 Porcentaje de extensionistas contratados en el año t</t>
    </r>
    <r>
      <rPr>
        <i/>
        <sz val="10"/>
        <color indexed="30"/>
        <rFont val="Soberana Sans"/>
      </rPr>
      <t xml:space="preserve">
</t>
    </r>
  </si>
  <si>
    <t>(Número de extensionistas contratados en el año t /Número total de extensionistas programados a contratar en el año t)*100</t>
  </si>
  <si>
    <t>G 10 A1.C11 Dictaminación del Desempeño de las Agencias de Desarrollo Rural</t>
  </si>
  <si>
    <r>
      <t xml:space="preserve">A1.C11 Porcentaje de Agencias de Desarrollo Rural PESA  con dictamen </t>
    </r>
    <r>
      <rPr>
        <i/>
        <sz val="10"/>
        <color indexed="30"/>
        <rFont val="Soberana Sans"/>
      </rPr>
      <t xml:space="preserve">
</t>
    </r>
  </si>
  <si>
    <t>(Agencias de Desarrollo Rural (ADR) con dictamen/Total de Agencias de Desarrollo Rural) *100</t>
  </si>
  <si>
    <t>H 11 A1.C10 Otorgamiento de apoyos para infraestructura de captación, manejo y almacenamiento de agua.</t>
  </si>
  <si>
    <r>
      <t>A1.C10 Porcentaje del recurso comprometido para infraestructura de captación, manejo y almacenamiento de agua con respecto al total del recurso de Inversión del Componente</t>
    </r>
    <r>
      <rPr>
        <i/>
        <sz val="10"/>
        <color indexed="30"/>
        <rFont val="Soberana Sans"/>
      </rPr>
      <t xml:space="preserve">
</t>
    </r>
  </si>
  <si>
    <t>(Presupuesto comprometido para conservación de suelo e infraestructura de captación, manejo y almacenamiento de agua /Total  de recurso asignado al componente en 2017)*100</t>
  </si>
  <si>
    <t>H 12 A2.C10 Seguimiento a la supervisión de infraestructura para el aprovechamiento sustentable de suelo y agua</t>
  </si>
  <si>
    <r>
      <t>A2.C10 Porcentaje de entidades supervisadas en el proceso operativo</t>
    </r>
    <r>
      <rPr>
        <i/>
        <sz val="10"/>
        <color indexed="30"/>
        <rFont val="Soberana Sans"/>
      </rPr>
      <t xml:space="preserve">
</t>
    </r>
  </si>
  <si>
    <t>((Número de entidades supervisadas en el proceso operativo realizadas) / (Número de entidades participantes en la operación del componente))*100</t>
  </si>
  <si>
    <t>I 13 A1.C2 Contratación de Pólizas para asegurar activos productivos ante la ocurrencia de siniestros</t>
  </si>
  <si>
    <r>
      <t>A1.2.C2 Porcentaje de superficie elegible asegurada ante la ocurrencia de siniestros</t>
    </r>
    <r>
      <rPr>
        <i/>
        <sz val="10"/>
        <color indexed="30"/>
        <rFont val="Soberana Sans"/>
      </rPr>
      <t xml:space="preserve">
</t>
    </r>
  </si>
  <si>
    <t>(Superficie elegible asegurada contra siniestros / total de superficie elegible)*100</t>
  </si>
  <si>
    <r>
      <t>A1.C2 Porcentaje de unidades animal aseguradas ante la ocurrencia de siniestros</t>
    </r>
    <r>
      <rPr>
        <i/>
        <sz val="10"/>
        <color indexed="30"/>
        <rFont val="Soberana Sans"/>
      </rPr>
      <t xml:space="preserve">
</t>
    </r>
  </si>
  <si>
    <t>(Unidades animal elegible asegurada contra desastres naturales /total de unidades animal elegible)*100</t>
  </si>
  <si>
    <t>J 14 A2.C6 Dictaminación de solicitudes.</t>
  </si>
  <si>
    <r>
      <t>A2.C6 Porcentaje de solicitudes de Organizaciones Rurales evaluadas en el plazo establecido en las Reglas de Operación.</t>
    </r>
    <r>
      <rPr>
        <i/>
        <sz val="10"/>
        <color indexed="30"/>
        <rFont val="Soberana Sans"/>
      </rPr>
      <t xml:space="preserve">
</t>
    </r>
  </si>
  <si>
    <t>(Total de solicitudes evaluadas en el plazo establecido en las Reglas de Operación/Total de solicitudes recibidas)*100</t>
  </si>
  <si>
    <t>J 15 A1.C6 Verificación del programa de fortalecimiento de las organizaciones rurales</t>
  </si>
  <si>
    <r>
      <t>A1.C6 Porcentaje de organizaciones rurales supervisadas.</t>
    </r>
    <r>
      <rPr>
        <i/>
        <sz val="10"/>
        <color indexed="30"/>
        <rFont val="Soberana Sans"/>
      </rPr>
      <t xml:space="preserve">
</t>
    </r>
  </si>
  <si>
    <t>(Organizaciones rurales supervisadas/Organizaciones rurales apoyadas)*100</t>
  </si>
  <si>
    <t>K 16 A1.C3 Otorgamiento de apoyos</t>
  </si>
  <si>
    <r>
      <t xml:space="preserve">A1.C3 Porcentaje proyectos integrales apoyados     </t>
    </r>
    <r>
      <rPr>
        <i/>
        <sz val="10"/>
        <color indexed="30"/>
        <rFont val="Soberana Sans"/>
      </rPr>
      <t xml:space="preserve">
</t>
    </r>
  </si>
  <si>
    <t xml:space="preserve">(Número de proyectos integrales apoyados en el año en curso /Número de proyectos integrales solicitados en el año en curso)*100    </t>
  </si>
  <si>
    <r>
      <t xml:space="preserve">Porcentaje de Pequeños Productores que perciben un incremento en su producción por el apoyo recibido
</t>
    </r>
    <r>
      <rPr>
        <sz val="10"/>
        <rFont val="Soberana Sans"/>
        <family val="2"/>
      </rPr>
      <t>Sin Información,Sin Justificación</t>
    </r>
  </si>
  <si>
    <r>
      <t xml:space="preserve">C7. Porcentaje de pequeños productores de café apoyados.
</t>
    </r>
    <r>
      <rPr>
        <sz val="10"/>
        <rFont val="Soberana Sans"/>
        <family val="2"/>
      </rPr>
      <t xml:space="preserve"> Causa : En este ciclo fiscal se agilizó la firma de convenios con instancias ejecutorias como INCAFECH, CDI, FEFA  - FIRA, lo que ha permitido que el componente funcione de manera eficiente y adecuada desde el primer semestre del año.   Efecto: Positivo, se avanza de manera eficaz con la dictaminación y pagos en beneficio de los productores, en este primer semestre se apoyo a 5,368 productores más a los programados.   Otros Motivos:</t>
    </r>
  </si>
  <si>
    <r>
      <t xml:space="preserve">C1. Porcentaje de jóvenes rurales apoyados para su arraigo y emprendimiento
</t>
    </r>
    <r>
      <rPr>
        <sz val="10"/>
        <rFont val="Soberana Sans"/>
        <family val="2"/>
      </rPr>
      <t>Sin Información,Sin Justificación</t>
    </r>
  </si>
  <si>
    <r>
      <t xml:space="preserve">C1.2 Porcentaje de personas entre 18 y 35 años pertenecientes a localidades rurales de los estratos E1, E2 y E3 apoyadas para ejecutar proyectos de producción primaria y agregación de valor.  
</t>
    </r>
    <r>
      <rPr>
        <sz val="10"/>
        <rFont val="Soberana Sans"/>
        <family val="2"/>
      </rPr>
      <t>Sin Información,Sin Justificación</t>
    </r>
  </si>
  <si>
    <r>
      <t xml:space="preserve">C8. Porcentaje de Pequeños productores de maíz y frijol apoyados con incentivos para la producción
</t>
    </r>
    <r>
      <rPr>
        <sz val="10"/>
        <rFont val="Soberana Sans"/>
        <family val="2"/>
      </rPr>
      <t xml:space="preserve"> Causa : El avance menor al programado obedece a que las restricciones para la entrega de apoyos con motivo del proceso electoral influyó para que la recepción de apoyos por parte de los productores  fuera menor a lo esperado, asimismo, los productores solicitantes que resultan dictaminados como positivos tienen 90 días para acudir a las ventanillas para recepcionar sus apoyos previa acreditación de los documentos requeridos conforme a Reglas de Operación, por lo que de acuerdo a la fecha de publicación aún disponen de tiempo para recibir su incentivo.    Efecto: Existe mayor certeza del cumplimiento de la norma al verificar la documentación física conforme a la norma previo a la entrega del incentivo a cada beneficiario, asimismo en caso de no acreditar el cumplimiento de los requisitos señalados en el lapso de tiempo establecido permite la reasignación de recursos.   Otros Motivos:</t>
    </r>
  </si>
  <si>
    <r>
      <t xml:space="preserve">C4.2 Porcentaje de pequeñas productoras rurales pertenecientes a los estratos E1, E2 y E3  apoyadas para ejecutar proyectos de producción primaria y agregación de valor.
</t>
    </r>
    <r>
      <rPr>
        <sz val="10"/>
        <rFont val="Soberana Sans"/>
        <family val="2"/>
      </rPr>
      <t>Sin Información,Sin Justificación</t>
    </r>
  </si>
  <si>
    <r>
      <t xml:space="preserve">C4.1 Porcentaje de mujeres mayores de 18 años en condición de pobreza pertenecientes a localidades rurales y periurbanas apoyadas con paquetes, para la instalación de huertos y módulos de gallinas o conejos.
</t>
    </r>
    <r>
      <rPr>
        <sz val="10"/>
        <rFont val="Soberana Sans"/>
        <family val="2"/>
      </rPr>
      <t>Sin Información,Sin Justificación</t>
    </r>
  </si>
  <si>
    <r>
      <t xml:space="preserve">C9. Porcentaje de grupos de mujeres y hombres en núcleos agrarios apoyados con proyectos productivos.
</t>
    </r>
    <r>
      <rPr>
        <sz val="10"/>
        <rFont val="Soberana Sans"/>
        <family val="2"/>
      </rPr>
      <t xml:space="preserve"> Causa : La apertura anticipada del registro de solicitudes de apoyo del componente, permitió contar con una gran cantidad de proyectos, lo cual influyó en que se autorizaran más grupos, respecto a los que se tenían programados apoyar al trimestre.   Efecto: Una variación superior respecto a la meta programada, beneficia la consecución de los objetivos y metas del indicador a nivel componente, en virtud de que se logró apoyar a más grupos durante el primer semestre.     Otros Motivos:</t>
    </r>
  </si>
  <si>
    <r>
      <t xml:space="preserve">C5. Porcentaje de pequeños productores apoyados con servicios de  extensión, desarrollo de capacidades y capacitación.
</t>
    </r>
    <r>
      <rPr>
        <sz val="10"/>
        <rFont val="Soberana Sans"/>
        <family val="2"/>
      </rPr>
      <t xml:space="preserve"> Causa : Se sobrepasa la meta en 3.46% dado que por el blindaje electoral, se adelantó el proceso de contratación de los extensionistas. Efecto: Permitió iniciar antes de lo programado con la atención de los servicios de extensión, desarrollo de capacidades y capacitación proporcionados a los pequeños productores beneficiarios del Componente.    Otros Motivos:</t>
    </r>
  </si>
  <si>
    <r>
      <t xml:space="preserve">C11. Porcentaje de productores beneficiarios de alta y muy alta marginación que pertenecen a una unidad de producción familiar apoyados  con incentivos del PESA para la producción de  alimentos, que contribuyen  a su  seguridad alimentaria.  
</t>
    </r>
    <r>
      <rPr>
        <sz val="10"/>
        <rFont val="Soberana Sans"/>
        <family val="2"/>
      </rPr>
      <t>Sin Información,Sin Justificación</t>
    </r>
  </si>
  <si>
    <r>
      <t xml:space="preserve">C10.1 Porcentaje de variación de la capacidad de almacenamiento de agua
</t>
    </r>
    <r>
      <rPr>
        <sz val="10"/>
        <rFont val="Soberana Sans"/>
        <family val="2"/>
      </rPr>
      <t>Sin Información,Sin Justificación</t>
    </r>
  </si>
  <si>
    <r>
      <t xml:space="preserve">C10.2 Tasa de variación de la superficie agropecuaria incorporada al aprovechamiento sustentable
</t>
    </r>
    <r>
      <rPr>
        <sz val="10"/>
        <rFont val="Soberana Sans"/>
        <family val="2"/>
      </rPr>
      <t>Sin Información,Sin Justificación</t>
    </r>
  </si>
  <si>
    <r>
      <t xml:space="preserve">C2.3 Índice de siniestralidad
</t>
    </r>
    <r>
      <rPr>
        <sz val="10"/>
        <rFont val="Soberana Sans"/>
        <family val="2"/>
      </rPr>
      <t>Sin Información,Sin Justificación</t>
    </r>
  </si>
  <si>
    <r>
      <t xml:space="preserve">C2.2 Potenciación de los incentivos económicos (Federal y Estatal) ante la ocurrencia de desastres naturales
</t>
    </r>
    <r>
      <rPr>
        <sz val="10"/>
        <rFont val="Soberana Sans"/>
        <family val="2"/>
      </rPr>
      <t>Sin Información,Sin Justificación</t>
    </r>
  </si>
  <si>
    <r>
      <t xml:space="preserve">C2.1 Porcentaje de productores apoyados para mejorar su capacidad adaptativa ante desastres naturales.
</t>
    </r>
    <r>
      <rPr>
        <sz val="10"/>
        <rFont val="Soberana Sans"/>
        <family val="2"/>
      </rPr>
      <t>Sin Información,Sin Justificación</t>
    </r>
  </si>
  <si>
    <r>
      <t xml:space="preserve">C6. Porcentaje de Organizaciones Rurales apoyadas que incorporaron acciones y/o estrategias con temas estructurales afines al sector.
</t>
    </r>
    <r>
      <rPr>
        <sz val="10"/>
        <rFont val="Soberana Sans"/>
        <family val="2"/>
      </rPr>
      <t>Sin Información,Sin Justificación</t>
    </r>
  </si>
  <si>
    <r>
      <t xml:space="preserve">C3.1 Porcentaje de variación de municipios de zonas áridas y semiáridas con proyectos integrales ejecutados
</t>
    </r>
    <r>
      <rPr>
        <sz val="10"/>
        <rFont val="Soberana Sans"/>
        <family val="2"/>
      </rPr>
      <t>Sin Información,Sin Justificación</t>
    </r>
  </si>
  <si>
    <r>
      <t xml:space="preserve">C3.2 Porcentaje de productores que habitan en zonas áridas y semiáridas apoyados    
</t>
    </r>
    <r>
      <rPr>
        <sz val="10"/>
        <rFont val="Soberana Sans"/>
        <family val="2"/>
      </rPr>
      <t>Sin Información,Sin Justificación</t>
    </r>
  </si>
  <si>
    <r>
      <t xml:space="preserve">A1. C7 Porcentaje de solicitudes dictaminadas del PROCAFE
</t>
    </r>
    <r>
      <rPr>
        <sz val="10"/>
        <rFont val="Soberana Sans"/>
        <family val="2"/>
      </rPr>
      <t xml:space="preserve"> Causa : En este ciclo fiscal se agilizó la firma de convenios con instancias ejecutorias como INCAFECH, CDI, FEFA  - FIRA, lo que ha permitido que el componente funcione de manera eficiente y adecuada desde el primer semestre del año   Efecto: Positivo, se avanza de manera eficaz con la dictaminación y pagos en beneficio de los productores.    Otros Motivos:</t>
    </r>
  </si>
  <si>
    <r>
      <t xml:space="preserve">A1.C1 Porcentaje de solicitudes dictaminadas positivas
</t>
    </r>
    <r>
      <rPr>
        <sz val="10"/>
        <rFont val="Soberana Sans"/>
        <family val="2"/>
      </rPr>
      <t>Sin Información,Sin Justificación</t>
    </r>
  </si>
  <si>
    <r>
      <t xml:space="preserve">A1. C1.2 Porcentaje de solicitudes autorizadas de proyectos de producción primaria y agregación de valor del componente Arráigate
</t>
    </r>
    <r>
      <rPr>
        <sz val="10"/>
        <rFont val="Soberana Sans"/>
        <family val="2"/>
      </rPr>
      <t>Sin Información,Sin Justificación</t>
    </r>
  </si>
  <si>
    <r>
      <t xml:space="preserve">A1.C8 Porcentaje de solicitudes de pequeños productores de maíz y frijol dictaminadas para la obtención de incentivos para la producción
</t>
    </r>
    <r>
      <rPr>
        <sz val="10"/>
        <rFont val="Soberana Sans"/>
        <family val="2"/>
      </rPr>
      <t xml:space="preserve"> Causa : El porcentaje mayor que se reporta, deriva de que a la fecha se cuenta con la cifra definitiva de solicitudes recibidas por parte de pequeños productores de maíz y frijol para la obtención de apoyos PIMAF 2018, siendo menor a lo esperado inicialmente y por otra parte la sistematización del proceso de dictaminación permitió alcanzar  prácticamente las solicitudes inicialmente planteadas    Efecto: Los productores solicitantes conocen con mayor oportunidad el estatus de su solicitud de apoyo, y en su caso, continuar con el proceso para la autorización y recepción de su apoyo.   Otros Motivos:</t>
    </r>
  </si>
  <si>
    <r>
      <t xml:space="preserve">A2.C4 Porcentaje de solicitudes autorizadas de proyectos de producción primaria y agregación de valor.
</t>
    </r>
    <r>
      <rPr>
        <sz val="10"/>
        <rFont val="Soberana Sans"/>
        <family val="2"/>
      </rPr>
      <t>Sin Información,Sin Justificación</t>
    </r>
  </si>
  <si>
    <r>
      <t xml:space="preserve">A1.C4 Porcentaje de solicitudes autorizadas para la instalación de huertos y módulos de gallinas o conejos.
</t>
    </r>
    <r>
      <rPr>
        <sz val="10"/>
        <rFont val="Soberana Sans"/>
        <family val="2"/>
      </rPr>
      <t>Sin Información,Sin Justificación</t>
    </r>
  </si>
  <si>
    <r>
      <t xml:space="preserve">A2.C9 Porcentaje de mujeres y hombres con proyectos productivos autorizados que asisten a la inducción informativa sobre el componente
</t>
    </r>
    <r>
      <rPr>
        <sz val="10"/>
        <rFont val="Soberana Sans"/>
        <family val="2"/>
      </rPr>
      <t xml:space="preserve"> Causa : Con la autorización de una mayor cantidad de proyectos productivos, se convocaron a más mujeres y hombres, respecto a los que se tenían programados al trimestre, para asistir a la sesión de inducción informativa.   Efecto: La variación superior en el número de personas convocadas para asistir a la sesión de inducción, refleja la eficiencia operativa con la que cuenta el componente para dar cumplimiento a los procesos operativos del mismo.   Otros Motivos:</t>
    </r>
  </si>
  <si>
    <r>
      <t xml:space="preserve">A1.C9 Porcentaje de proyectos productivos dictaminados técnicamente.
</t>
    </r>
    <r>
      <rPr>
        <sz val="10"/>
        <rFont val="Soberana Sans"/>
        <family val="2"/>
      </rPr>
      <t xml:space="preserve"> Causa : La dictaminación de proyectos productivos inició de forma anticipada, como consecuencia del adelanto en el período de registro de solicitudes de apoyo, lo cual permitió contar con una  mayor cantidad de proyectos dictaminados, respecto a la meta programa al trimestre.     Efecto: Una mayor cantidad de proyectos dictaminados, permitió contar con suficientes proyectos para someterlos a autorización por parte del Comité Técnico del componente, lo que permitió coadyuvar en la consecución de los objetivos del componente.    Otros Motivos:</t>
    </r>
  </si>
  <si>
    <r>
      <t xml:space="preserve">A1.C5 Porcentaje de extensionistas contratados en el año t
</t>
    </r>
    <r>
      <rPr>
        <sz val="10"/>
        <rFont val="Soberana Sans"/>
        <family val="2"/>
      </rPr>
      <t xml:space="preserve"> Causa : Se tiene un avance de 67.97% derivado de que el proceso de contratación se inició antes de lo programado para el segundo trimestre, esto como consecuencia del blindaje electoral comprendido del mes de marzo al mes de junio. Efecto: Se contó con 3,942 extensionistas contratados al mes de junio lo que permitió iniciar antes de lo programado con la atención de los servicios de extensión, desarrollo de capacidades y capacitación proporcionados a los pequeños productores beneficiarios del Componente.  Otros Motivos:</t>
    </r>
  </si>
  <si>
    <r>
      <t xml:space="preserve">A1.C11 Porcentaje de Agencias de Desarrollo Rural PESA  con dictamen 
</t>
    </r>
    <r>
      <rPr>
        <sz val="10"/>
        <rFont val="Soberana Sans"/>
        <family val="2"/>
      </rPr>
      <t>Sin Información,Sin Justificación</t>
    </r>
  </si>
  <si>
    <r>
      <t xml:space="preserve">A1.C10 Porcentaje del recurso comprometido para infraestructura de captación, manejo y almacenamiento de agua con respecto al total del recurso de Inversión del Componente
</t>
    </r>
    <r>
      <rPr>
        <sz val="10"/>
        <rFont val="Soberana Sans"/>
        <family val="2"/>
      </rPr>
      <t xml:space="preserve"> Causa : La mera fue rebasada en un 88% ya que se buscó una eficiencia en la operación del componente en el presente ejercicio fiscal. En el año 2017, se elaboró una cartera de proyectos que al primer semestre del año ya fueron autorizados y por tanto el recurso a comprometido es mayor a lo proyectado.    Efecto: El efecto es positivo ya que la operación del componente no se vio afectada por la veda electoral, adicional a ello los productores contaron con el recurso a tiempo para iniciar con los proyectos de captación, manejo y almacenamiento de agua     Otros Motivos:</t>
    </r>
  </si>
  <si>
    <r>
      <t xml:space="preserve">A2.C10 Porcentaje de entidades supervisadas en el proceso operativo
</t>
    </r>
    <r>
      <rPr>
        <sz val="10"/>
        <rFont val="Soberana Sans"/>
        <family val="2"/>
      </rPr>
      <t xml:space="preserve"> Causa : Sin meta comprometida al periodo. Efecto: Sin meta comprometida al periodo. Otros Motivos:</t>
    </r>
  </si>
  <si>
    <r>
      <t xml:space="preserve">A1.2.C2 Porcentaje de superficie elegible asegurada ante la ocurrencia de siniestros
</t>
    </r>
    <r>
      <rPr>
        <sz val="10"/>
        <rFont val="Soberana Sans"/>
        <family val="2"/>
      </rPr>
      <t xml:space="preserve"> Causa : Al primer semestre se logró asegurar a 11.8 millones de hectáreas a nivel nacional, de las cuales el 98.1% son los beneficiarios preferentes los Gobiernos Estatales y del 1.9% los beneficiarios preferentes son los productores. La meta se sobrepasa principalmente por el interés de los Gobiernos Estatales. Efecto: Con estas coberturas en su conjunto permitieron que los Gobiernos Federal y Estatales, así como los productores, transfieran el riesgo a los agentes financieros especializados (empresas aseguradoras y/ Fondos de aseguramiento) y de esta manera pudieron atender más eficiente a los productores y a un menor costo presupuestal los daños en el sector agropecuario ante la ocurrencia de siniestros. Otros Motivos:</t>
    </r>
  </si>
  <si>
    <r>
      <t xml:space="preserve">A1.C2 Porcentaje de unidades animal aseguradas ante la ocurrencia de siniestros
</t>
    </r>
    <r>
      <rPr>
        <sz val="10"/>
        <rFont val="Soberana Sans"/>
        <family val="2"/>
      </rPr>
      <t xml:space="preserve"> Causa : Al primer semestre del año se superó la meta contemplada para todo el año de aseguramiento pecuario, de 36 a 37.7 millones de unidades animal a nivel nacional, en virtud a que creció el hato ganadero y el interés de aseguramiento por parte de los Gobiernos Estatales y los productores, logrando la protección de manera universal.  Efecto: Con estas coberturas en su conjunto permitieron que los Gobiernos Federal y Estatales, así como los productores, transfieran el riesgo a los agentes financieros especializados (empresas aseguradoras y/ Fondos de aseguramiento) y de esta manera se podrá atender más eficiente a los productores y a un menor costo presupuestal los daños en el sector agropecuario ante la ocurrencia de siniestros naturales. Otros Motivos:</t>
    </r>
  </si>
  <si>
    <r>
      <t xml:space="preserve">A2.C6 Porcentaje de solicitudes de Organizaciones Rurales evaluadas en el plazo establecido en las Reglas de Operación.
</t>
    </r>
    <r>
      <rPr>
        <sz val="10"/>
        <rFont val="Soberana Sans"/>
        <family val="2"/>
      </rPr>
      <t>Sin Información,Sin Justificación</t>
    </r>
  </si>
  <si>
    <r>
      <t xml:space="preserve">A1.C6 Porcentaje de organizaciones rurales supervisadas.
</t>
    </r>
    <r>
      <rPr>
        <sz val="10"/>
        <rFont val="Soberana Sans"/>
        <family val="2"/>
      </rPr>
      <t>Sin Información,Sin Justificación</t>
    </r>
  </si>
  <si>
    <r>
      <t xml:space="preserve">A1.C3 Porcentaje proyectos integrales apoyados     
</t>
    </r>
    <r>
      <rPr>
        <sz val="10"/>
        <rFont val="Soberana Sans"/>
        <family val="2"/>
      </rPr>
      <t>Sin Información,Sin Justificación</t>
    </r>
  </si>
  <si>
    <t>U002</t>
  </si>
  <si>
    <t>Programa de Acciones Complementarias para Mejorar las Sanidades</t>
  </si>
  <si>
    <t>Contribuir a promover mayor certidumbre en la actividad agroalimentaria mediante mecanismos de administración de riesgos. mediante la disminución del riesgo de pérdida del patrimonio sanitario y de inocuidad en las regiones del país</t>
  </si>
  <si>
    <r>
      <t>F2. Índice de la actividad agroalimentaria.</t>
    </r>
    <r>
      <rPr>
        <i/>
        <sz val="10"/>
        <color indexed="30"/>
        <rFont val="Soberana Sans"/>
      </rPr>
      <t xml:space="preserve">
</t>
    </r>
  </si>
  <si>
    <t>((0.78)*(Número de entradas de moscas del Mediterráneo atendidas / Número de entradas de moscas del Mediterráneo presentadas))+((0.16)*(Número de plagas y enfermedades zoosanitarias exóticas de los animales establecidas / Número plagas y enfermedades zoosanitarias exóticas de los animales con riesgo de establecerse en el territorio nacional))+((0.06)*(Número de unidades de producción del sector agrícola, pecuario, acuícola y pesquero con Sistemas de Reducción de Riesgos de Contaminación implementado / Número de unidades de producción del sector agrícola, pecuario, acuícola y pesquero programadas para implementar Sistemas de Reducción de Riesgos de Contaminación))</t>
  </si>
  <si>
    <t>El riesgo de pérdida del patrimonio sanitario y de inocuidad agroalimentaria, acuícola y pesquera en las regiones del país disminuye.</t>
  </si>
  <si>
    <r>
      <t>P.3 Porcentaje de unidades de producción del sector agrícola, pecuario, acuícola y pesquero con Sistemas de Reducción de Riesgos de Contaminación implementado</t>
    </r>
    <r>
      <rPr>
        <i/>
        <sz val="10"/>
        <color indexed="30"/>
        <rFont val="Soberana Sans"/>
      </rPr>
      <t xml:space="preserve">
</t>
    </r>
  </si>
  <si>
    <t xml:space="preserve">(Número de unidades de producción del sector agrícola, pecuario, acuícola y pesquero con Sistemas de Reducción de Riesgos de Contaminación implementado / Número de unidades de producción del sector agrícola, pecuario, acuícola y pesquero programadas para implementar Sistemas de Reducción de Riesgos de Contaminación)*100 </t>
  </si>
  <si>
    <r>
      <t xml:space="preserve">P2. Porcentaje de plagas y enfermedades exóticas de los animales, consideradas de alto impacto, establecidas en el territorio nacional </t>
    </r>
    <r>
      <rPr>
        <i/>
        <sz val="10"/>
        <color indexed="30"/>
        <rFont val="Soberana Sans"/>
      </rPr>
      <t xml:space="preserve">
</t>
    </r>
  </si>
  <si>
    <t xml:space="preserve">(Número de plagas y enfermedades exóticas de los animales establecidas / Número de plagas y enfermedades exóticas de los animales con riesgo de establecerse en el territorio nacional </t>
  </si>
  <si>
    <r>
      <t>P1.Porcentaje de entradas de moscas del Mediterráneo atendidas</t>
    </r>
    <r>
      <rPr>
        <i/>
        <sz val="10"/>
        <color indexed="30"/>
        <rFont val="Soberana Sans"/>
      </rPr>
      <t xml:space="preserve">
</t>
    </r>
  </si>
  <si>
    <t>(Número de entradas de moscas del Mediterráneo atendidas en el año t / Número de entradas de moscas del Mediterráneo presentadas en el año t) * 100</t>
  </si>
  <si>
    <t>A C.2 Sistema de prevención, vigilancia y control zoosanitario implementado.</t>
  </si>
  <si>
    <r>
      <t>C2. Índice de implementación del sistema de prevención, vigilancia y control zoosanitario</t>
    </r>
    <r>
      <rPr>
        <i/>
        <sz val="10"/>
        <color indexed="30"/>
        <rFont val="Soberana Sans"/>
      </rPr>
      <t xml:space="preserve">
</t>
    </r>
  </si>
  <si>
    <t>((0.20)*(Número de cargamentos pecuarios de importación y movilización nacional de alto riesgo sanitario con medidas cuarentenarias aplicadas / Número de cargamentos pecuarios de importación y movilización nacional de alto riesgo sanitario detectados))+((0.20)*(Número de técnicas diagnósticas de plagas y enfermedades, derivadas de la notificación, realizadas en tiempo / Número de técnicas diagnósticas de plagas y enfermedades realizadas a las muestras derivadas de la notificación))+( (0.15 )*(Número de actividades de prevención zoosanitaria realizadas /Número de actividades de prevención zoosanitaria necesarias))+((0.30)*(Número de focos de plagas y enfermedades exóticas de los animales atendidos con medidas contra-epidémicas / Número de focos de plagas y enfermedades exóticas de los animales detectados))+((0.15 )*(Número de medidas zoosanitarias aplicadas para el control de enfermedades endémicas  / Número de medidas zoosanitarias necesarias para el control de enfermedades endémicas))</t>
  </si>
  <si>
    <t>B C.3 Sistema de disminución de riesgos de contaminación durante la producción y procesamiento primario de productos de origen agrícola, pecuario, acuícola y pesquero implementado.</t>
  </si>
  <si>
    <r>
      <t>C3. Índice de actividades complementarias para la implementación de Sistemas de Reducción de Riesgos de Contaminación y Buenas Prácticas</t>
    </r>
    <r>
      <rPr>
        <i/>
        <sz val="10"/>
        <color indexed="30"/>
        <rFont val="Soberana Sans"/>
      </rPr>
      <t xml:space="preserve">
</t>
    </r>
  </si>
  <si>
    <t>((0.35)*(Número de unidades de producción del sector agrícola, pecuario, acuícola y pesquero atendidas con asistencia técnica para la prevención de contaminantes / Número de unidades de producción del sector agrícola, pecuario, acuícola y pesquero con asistencia técnica para la prevención de contaminantes programadas))+((0.50)*(Número de muestras tomadas para el monitoreo de contaminantes en unidades de producción del sector agrícola, pecuario, acuícola y pesquero / Número de muestras programadas para el monitoreo de contaminantes en unidades de producción del sector agrícola, pecuario, acuícola y pesquero))+((0.15)*(Número de unidades de producción del sector agrícola, pecuario, acuícola y pesquero apoyadas con complemento a la infraestructura /Número de unidades de producción del sector agrícola, pecuario, acuícola y pesquero programadas a apoyar con complemento a la infraestructura))</t>
  </si>
  <si>
    <t>C C.1 Sistema de prevención, vigilancia, control y soporte técnico fitosanitario implementado.</t>
  </si>
  <si>
    <r>
      <t>C.1 Índice de implementación del sistema de prevención, vigilancia y control fitosanitario</t>
    </r>
    <r>
      <rPr>
        <i/>
        <sz val="10"/>
        <color indexed="30"/>
        <rFont val="Soberana Sans"/>
      </rPr>
      <t xml:space="preserve">
</t>
    </r>
  </si>
  <si>
    <t>((0.25)*(Número de cargamentos agrícolas de importación y movilización nacional de alto riesgo sanitario con medidas cuarentenarias aplicadas / Número de cargamentos agrícolas de importación y movilización nacional de alto riesgo sanitario detectados))+((0.35)*(Número de acciones de prevención, vigilancia y control fitosanitario implementadas / Número de acciones de prevención, vigilancia y control fitosanitario necesarias))+((0.40)*(Número de informes de seguimiento a las acciones de vigilancia fitosanitaria elaborados / Número de informes de seguimiento a las acciones de vigilancia fitosanitaria programados))</t>
  </si>
  <si>
    <t>D C.4 Productores apicolas adquieren capacidades e instrumentos técnicos relativos al control de la abeja africanas</t>
  </si>
  <si>
    <r>
      <t xml:space="preserve">C4. Porcentaje de productores y técnicos apícolas que mejoraron capacidades para el control de la africanización respecto al total de productores y técnicos apícolas    </t>
    </r>
    <r>
      <rPr>
        <i/>
        <sz val="10"/>
        <color indexed="30"/>
        <rFont val="Soberana Sans"/>
      </rPr>
      <t xml:space="preserve">
</t>
    </r>
  </si>
  <si>
    <t xml:space="preserve">(Número de productores y técnicos apícolas que mejoraron sus capacidades técnicas en el año t/ Total de productores y técnicos apícolas en el año t) *100    </t>
  </si>
  <si>
    <t>A 1 A2.2 Implementación de medidas zoosanitarias para el diagnóstico, prevención y control de plagas y enfermedades.</t>
  </si>
  <si>
    <r>
      <t>A2.2.4 Porcentaje de medidas zoosanitarias aplicadas para el control de enfermedades endémicas</t>
    </r>
    <r>
      <rPr>
        <i/>
        <sz val="10"/>
        <color indexed="30"/>
        <rFont val="Soberana Sans"/>
      </rPr>
      <t xml:space="preserve">
</t>
    </r>
  </si>
  <si>
    <t>(Número de medidas zoosanitarias aplicadas para el control de enfermedades endémicas/ Número de medidas zoosanitarias necesarias para el control de enfermedades endémicas) * 100</t>
  </si>
  <si>
    <r>
      <t>A2.2.2 Porcentaje de actividades de prevención zoosanitaria aplicadas.</t>
    </r>
    <r>
      <rPr>
        <i/>
        <sz val="10"/>
        <color indexed="30"/>
        <rFont val="Soberana Sans"/>
      </rPr>
      <t xml:space="preserve">
</t>
    </r>
  </si>
  <si>
    <t>(Número de actividades de prevención zoosanitaria realizadas / Número de actividades de prevención zoosanitaria necesarias)*100</t>
  </si>
  <si>
    <r>
      <t>A2.2.1 Porcentaje de técnicas diagnósticas de plagas y enfermedades de los animales, derivadas de la notificación realizadas oportunamente</t>
    </r>
    <r>
      <rPr>
        <i/>
        <sz val="10"/>
        <color indexed="30"/>
        <rFont val="Soberana Sans"/>
      </rPr>
      <t xml:space="preserve">
</t>
    </r>
  </si>
  <si>
    <t>(Número de técnicas diagnósticas de plagas y enfermedades, derivadas de la notificación, realizadas en tiempo / Número de técnicas diagnósticas de plagas y enfermedades realizadas a las muestras derivadas de la notificación) *100</t>
  </si>
  <si>
    <r>
      <t>A2.2.3 Porcentaje de focos de plagas y enfermedades exóticas de los animales atendidos con medidas contra-epidémicas.</t>
    </r>
    <r>
      <rPr>
        <i/>
        <sz val="10"/>
        <color indexed="30"/>
        <rFont val="Soberana Sans"/>
      </rPr>
      <t xml:space="preserve">
</t>
    </r>
  </si>
  <si>
    <t>(Número de focos de plagas y enfermedades exóticas de los animales atendidos con medidas contra-epidémicas / Número de focos de plagas y enfermedades exóticas de los animales detectados)*100</t>
  </si>
  <si>
    <t>A 2 A2.1 Aplicación de medidas cuarentenarias en la importación y movilización nacional de productos pecuarios.</t>
  </si>
  <si>
    <r>
      <t>A2.1 Porcentaje de cargamentos pecuarios de importación y movilización nacional de alto riesgo sanitario detectados a los que se les aplican medidas cuarentenarias</t>
    </r>
    <r>
      <rPr>
        <i/>
        <sz val="10"/>
        <color indexed="30"/>
        <rFont val="Soberana Sans"/>
      </rPr>
      <t xml:space="preserve">
</t>
    </r>
  </si>
  <si>
    <t>(Número de cargamentos pecuarios de importación y movilización nacional de alto riesgo sanitario con medidas cuarentenarias aplicadas / Número de cargamentos pecuarios de importación y movilización nacional de alto riesgo sanitario detectados)*100</t>
  </si>
  <si>
    <t>B 3 A3.3 Complementación a la infraestructura en materia de sistemas de reducción de riesgos de contaminación.</t>
  </si>
  <si>
    <r>
      <t xml:space="preserve">A3.3 Porcentaje de unidades de producción del sector agrícola, pecuario, acuícola y pesquero apoyadas con complemento a la infraestructura </t>
    </r>
    <r>
      <rPr>
        <i/>
        <sz val="10"/>
        <color indexed="30"/>
        <rFont val="Soberana Sans"/>
      </rPr>
      <t xml:space="preserve">
</t>
    </r>
  </si>
  <si>
    <t>(Número de unidades de producción del sector agrícola, pecuario, acuícola y pesquero apoyadas con complemento a la infraestructura /Número de unidades de producción del sector agrícola, pecuario, acuícola y pesquero programadas a apoyar con complemento a la infraestructura)*100</t>
  </si>
  <si>
    <t>B 4 A3.1 Otorgamiento de asistencia técnica en materia sistemas de reducción de riesgos de contaminación.</t>
  </si>
  <si>
    <r>
      <t>A3.1 Porcentaje de unidades de producción del sector agroalimentario, acuícola y pesquero atendidas con asistencia técnica para la prevención de presencia de contaminantes</t>
    </r>
    <r>
      <rPr>
        <i/>
        <sz val="10"/>
        <color indexed="30"/>
        <rFont val="Soberana Sans"/>
      </rPr>
      <t xml:space="preserve">
</t>
    </r>
  </si>
  <si>
    <t>(Número de unidades de producción del sector agrícola, pecuario, acuícola y pesquero atendidas con asistencia técnica para la prevención de contaminantes / Número de unidades de producción del sector agrícola, pecuario, acuícola y pesquero asistencia técnica para la prevención de contaminantes programadas)*100</t>
  </si>
  <si>
    <t>B 5 A3.2 Monitoreo de contaminantes en materia de sistemas de reducción de riesgos de contaminación.</t>
  </si>
  <si>
    <r>
      <t>A3.2 Porcentaje de muestras tomadas en unidades de producción del sector agrícola, pecuario, acuícola y pesquero para el monitoreo de contaminantes</t>
    </r>
    <r>
      <rPr>
        <i/>
        <sz val="10"/>
        <color indexed="30"/>
        <rFont val="Soberana Sans"/>
      </rPr>
      <t xml:space="preserve">
</t>
    </r>
  </si>
  <si>
    <t>(Número de muestras tomadas para el monitoreo de contaminantes en unidades de producción del sector agrícola, pecuario, acuícola y pesquero / Número de muestras programadas para el monitoreo de contaminantes en unidades de producción del sector agrícola, pecuario, acuícola y pesquero)*100</t>
  </si>
  <si>
    <t>C 6 A1.1 Aplicación de medidas cuarentenarias en la importación y movilización nacional de productos agrícolas.</t>
  </si>
  <si>
    <r>
      <t>A1.1 Porcentaje de cargamentos agrícolas de importación y movilización nacional de alto riesgo sanitario detectados a los que se les aplican medidas cuarentenarias.</t>
    </r>
    <r>
      <rPr>
        <i/>
        <sz val="10"/>
        <color indexed="30"/>
        <rFont val="Soberana Sans"/>
      </rPr>
      <t xml:space="preserve">
</t>
    </r>
  </si>
  <si>
    <t>(Número de cargamentos agrícolas de importación y movilización nacional de alto riesgo sanitario con medidas cuarentenarias aplicadas / Número de cargamentos agrícolas de importación y movilización nacional de alto riesgo sanitario detectados)*100</t>
  </si>
  <si>
    <t>C 7 A1.3 Seguimiento a las acciones de vigilancia fitosanitaria.</t>
  </si>
  <si>
    <r>
      <t>A1.3 Porcentaje de informes de seguimiento a las acciones de vigilancia fitosanitaria..</t>
    </r>
    <r>
      <rPr>
        <i/>
        <sz val="10"/>
        <color indexed="30"/>
        <rFont val="Soberana Sans"/>
      </rPr>
      <t xml:space="preserve">
</t>
    </r>
  </si>
  <si>
    <t>(Número de informes de seguimiento a las acciones de vigilancia fitosanitaria elaborados / Número de informes de seguimiento a las acciones de vigilancia fitosanitaria programados) *100</t>
  </si>
  <si>
    <t>C 8 A1.2 Implementación de acciones de prevención, vigilancia y control fitosanitario.</t>
  </si>
  <si>
    <r>
      <t>A1.2 Porcentaje de implementación de acciones de prevención, vigilancia y control fitosanitario.</t>
    </r>
    <r>
      <rPr>
        <i/>
        <sz val="10"/>
        <color indexed="30"/>
        <rFont val="Soberana Sans"/>
      </rPr>
      <t xml:space="preserve">
</t>
    </r>
  </si>
  <si>
    <t>(Número de acciones de prevención, vigilancia y control fitosanitario implementadas / Número de acciones de prevención, vigilancia y control fitosanitario necesarias)*100</t>
  </si>
  <si>
    <t>D 9 A1.4 Capacitación impartida a productores apícolas y técnicos</t>
  </si>
  <si>
    <r>
      <t>A1.4 Porcentaje de asistentes que aprobaron la evaluación de la capacitación con 7 o más de calificación respecto al total de asistentes evaluados</t>
    </r>
    <r>
      <rPr>
        <i/>
        <sz val="10"/>
        <color indexed="30"/>
        <rFont val="Soberana Sans"/>
      </rPr>
      <t xml:space="preserve">
</t>
    </r>
  </si>
  <si>
    <t>(Número de asistentes que aprobaron la capacitación con 7 o más de calificación en el año t / Número de asistentes evaluados en las capacitaciones en el año t) *100</t>
  </si>
  <si>
    <t>Gestión-Economía-Semestral</t>
  </si>
  <si>
    <t>D 10 A2.4 Certificados de Calidad Genética entregados a productores de material biológico apícola</t>
  </si>
  <si>
    <r>
      <t>A2.4 Porcentaje de certificados entregados con relación a los certificados programados</t>
    </r>
    <r>
      <rPr>
        <i/>
        <sz val="10"/>
        <color indexed="30"/>
        <rFont val="Soberana Sans"/>
      </rPr>
      <t xml:space="preserve">
</t>
    </r>
  </si>
  <si>
    <t xml:space="preserve">(Número de certificados entregados en el año t / Número de certificados programados para el año t) *100  </t>
  </si>
  <si>
    <r>
      <t xml:space="preserve">F2. Índice de la actividad agroalimentaria.
</t>
    </r>
    <r>
      <rPr>
        <sz val="10"/>
        <rFont val="Soberana Sans"/>
        <family val="2"/>
      </rPr>
      <t>Sin Información,Sin Justificación</t>
    </r>
  </si>
  <si>
    <r>
      <t xml:space="preserve">P.3 Porcentaje de unidades de producción del sector agrícola, pecuario, acuícola y pesquero con Sistemas de Reducción de Riesgos de Contaminación implementado
</t>
    </r>
    <r>
      <rPr>
        <sz val="10"/>
        <rFont val="Soberana Sans"/>
        <family val="2"/>
      </rPr>
      <t>Sin Información,Sin Justificación</t>
    </r>
  </si>
  <si>
    <r>
      <t xml:space="preserve">P2. Porcentaje de plagas y enfermedades exóticas de los animales, consideradas de alto impacto, establecidas en el territorio nacional 
</t>
    </r>
    <r>
      <rPr>
        <sz val="10"/>
        <rFont val="Soberana Sans"/>
        <family val="2"/>
      </rPr>
      <t>Sin Información,Sin Justificación</t>
    </r>
  </si>
  <si>
    <r>
      <t xml:space="preserve">P1.Porcentaje de entradas de moscas del Mediterráneo atendidas
</t>
    </r>
    <r>
      <rPr>
        <sz val="10"/>
        <rFont val="Soberana Sans"/>
        <family val="2"/>
      </rPr>
      <t>Sin Información,Sin Justificación</t>
    </r>
  </si>
  <si>
    <r>
      <t xml:space="preserve">C2. Índice de implementación del sistema de prevención, vigilancia y control zoosanitario
</t>
    </r>
    <r>
      <rPr>
        <sz val="10"/>
        <rFont val="Soberana Sans"/>
        <family val="2"/>
      </rPr>
      <t xml:space="preserve"> Causa : Se supera la meta debido un incremento en las actividades de prevención zoosanitaria realizadas Efecto: El efecto es positivo pues se fortalece la promoción de actividades de prevención zoosanitaria  Otros Motivos:</t>
    </r>
  </si>
  <si>
    <r>
      <t xml:space="preserve">C3. Índice de actividades complementarias para la implementación de Sistemas de Reducción de Riesgos de Contaminación y Buenas Prácticas
</t>
    </r>
    <r>
      <rPr>
        <sz val="10"/>
        <rFont val="Soberana Sans"/>
        <family val="2"/>
      </rPr>
      <t xml:space="preserve"> Causa : El comportamiento de la meta está de acuerdo a lo programado Efecto: El comportamiento de la meta está de acuerdo a lo programado Otros Motivos:</t>
    </r>
  </si>
  <si>
    <r>
      <t xml:space="preserve">C.1 Índice de implementación del sistema de prevención, vigilancia y control fitosanitario
</t>
    </r>
    <r>
      <rPr>
        <sz val="10"/>
        <rFont val="Soberana Sans"/>
        <family val="2"/>
      </rPr>
      <t xml:space="preserve"> Causa : La meta está ligeramente por arriba de lo pogramaado debido a la implementación de una acción fitosanitaria más para el control de la entrada transitoria de Mosca del Mediterráneo a Chiapas. Efecto: El efecto es positvo toda vez que se evita la dispersión de la mosca del Mediterráneo al interior del territorio nacional. Otros Motivos:</t>
    </r>
  </si>
  <si>
    <r>
      <t xml:space="preserve">C4. Porcentaje de productores y técnicos apícolas que mejoraron capacidades para el control de la africanización respecto al total de productores y técnicos apícolas    
</t>
    </r>
    <r>
      <rPr>
        <sz val="10"/>
        <rFont val="Soberana Sans"/>
        <family val="2"/>
      </rPr>
      <t>Sin Información,Sin Justificación</t>
    </r>
  </si>
  <si>
    <r>
      <t xml:space="preserve">A2.2.4 Porcentaje de medidas zoosanitarias aplicadas para el control de enfermedades endémicas
</t>
    </r>
    <r>
      <rPr>
        <sz val="10"/>
        <rFont val="Soberana Sans"/>
        <family val="2"/>
      </rPr>
      <t xml:space="preserve"> Causa : El comportamiento de la meta esta de acuerdo a lo programado Efecto: El comportamiento de la meta esta de acuerdo a lo programado Otros Motivos:</t>
    </r>
  </si>
  <si>
    <r>
      <t xml:space="preserve">A2.2.2 Porcentaje de actividades de prevención zoosanitaria aplicadas.
</t>
    </r>
    <r>
      <rPr>
        <sz val="10"/>
        <rFont val="Soberana Sans"/>
        <family val="2"/>
      </rPr>
      <t xml:space="preserve"> Causa : La meta está por arriba de lo programado debido a que este trimestre se incluyeron 1,530 actividades realizadas en el ultimo mes del trimestre anterior. Efecto: El efecto es positivo pues se fortalece la promoción de actividades de prevención zoosanitaria Otros Motivos:</t>
    </r>
  </si>
  <si>
    <r>
      <t xml:space="preserve">A2.2.1 Porcentaje de técnicas diagnósticas de plagas y enfermedades de los animales, derivadas de la notificación realizadas oportunamente
</t>
    </r>
    <r>
      <rPr>
        <sz val="10"/>
        <rFont val="Soberana Sans"/>
        <family val="2"/>
      </rPr>
      <t xml:space="preserve"> Causa : Se cumple con la meta, el número de muestras derivadas de la notificación no se puede programar, esto debido a que las mismas serán colectadas a consecuencia de las notificaciones atendidas y éstas dependen de la presencia de  enfermedades o plagas emergentes que afecten a los animales. Efecto: El efecto es positivo, ya que la vigilancia pasiva indica que las poblaciones animales no están siendo afectadas por enfermedades  o plagas emergentes. Otros Motivos:</t>
    </r>
  </si>
  <si>
    <r>
      <t xml:space="preserve">A2.2.3 Porcentaje de focos de plagas y enfermedades exóticas de los animales atendidos con medidas contra-epidémicas.
</t>
    </r>
    <r>
      <rPr>
        <sz val="10"/>
        <rFont val="Soberana Sans"/>
        <family val="2"/>
      </rPr>
      <t xml:space="preserve"> Causa : El comportamiento de la meta está de acuerdo a lo programado. Los valores de numerador y denominador están por debajo de lo estimado debido a que la ocurrencia de importancia zoosanitaria fue menor a la esperada. Efecto: El efecto es positivo porque al presentarse menos casos de los esperados, se demuestra un avance en la condición zoosanitaria del país. Otros Motivos:</t>
    </r>
  </si>
  <si>
    <r>
      <t xml:space="preserve">A2.1 Porcentaje de cargamentos pecuarios de importación y movilización nacional de alto riesgo sanitario detectados a los que se les aplican medidas cuarentenarias
</t>
    </r>
    <r>
      <rPr>
        <sz val="10"/>
        <rFont val="Soberana Sans"/>
        <family val="2"/>
      </rPr>
      <t xml:space="preserve"> Causa : La meta esta por debajo de lo programado debido a que al cierre del periodo no fue posible aplicar la medida cuarentenaria a la totalidad de cargamentos de alto riesgo detectados en la importación, lo anterior debido a que dicha aplicación está en función de los que elija el usuario (retorno o destrucción). Para los cargamentos de movilización  se aplicó una medida fitosanitaria al 100% de cargamentos con irregularidades detectados  para evitar su ingreso a las zonas de mejores estatus sanitarios. Efecto: Sin efectos cuantificables toda vez que los cargamentos de importación pendientes de aplicación de medidas cuarentenarias permanecen en las instalaciones de los puntos de inspección autorizados o en los almacenes fiscales, bajo resguardo de los puntos de inspección y bajo la supervisión del personal de la OISA correspondiente. Otros Motivos:</t>
    </r>
  </si>
  <si>
    <r>
      <t xml:space="preserve">A3.3 Porcentaje de unidades de producción del sector agrícola, pecuario, acuícola y pesquero apoyadas con complemento a la infraestructura 
</t>
    </r>
    <r>
      <rPr>
        <sz val="10"/>
        <rFont val="Soberana Sans"/>
        <family val="2"/>
      </rPr>
      <t xml:space="preserve"> Causa : El comportamiento de la meta está de acuerdo a lo programado Efecto: El comportamiento de la meta está de acuerdo a lo programado Otros Motivos:</t>
    </r>
  </si>
  <si>
    <r>
      <t xml:space="preserve">A3.1 Porcentaje de unidades de producción del sector agroalimentario, acuícola y pesquero atendidas con asistencia técnica para la prevención de presencia de contaminantes
</t>
    </r>
    <r>
      <rPr>
        <sz val="10"/>
        <rFont val="Soberana Sans"/>
        <family val="2"/>
      </rPr>
      <t xml:space="preserve"> Causa : El comportamiento de la meta está de acuerdo a lo programado Efecto: El comportamiento de la meta está de acuerdo a lo programado Otros Motivos:</t>
    </r>
  </si>
  <si>
    <r>
      <t xml:space="preserve">A3.2 Porcentaje de muestras tomadas en unidades de producción del sector agrícola, pecuario, acuícola y pesquero para el monitoreo de contaminantes
</t>
    </r>
    <r>
      <rPr>
        <sz val="10"/>
        <rFont val="Soberana Sans"/>
        <family val="2"/>
      </rPr>
      <t xml:space="preserve"> Causa : El comportamiento de la meta está de acuerdo a lo programado Efecto: El comportamiento de la meta está de acuerdo a lo programado Otros Motivos:</t>
    </r>
  </si>
  <si>
    <r>
      <t xml:space="preserve">A1.1 Porcentaje de cargamentos agrícolas de importación y movilización nacional de alto riesgo sanitario detectados a los que se les aplican medidas cuarentenarias.
</t>
    </r>
    <r>
      <rPr>
        <sz val="10"/>
        <rFont val="Soberana Sans"/>
        <family val="2"/>
      </rPr>
      <t xml:space="preserve"> Causa : La meta esta por debajo de lo programado debido a que al cierre del periodo no fue posible aplicar la medida cuarentenaria a la totalidad de cargamentos de alto riesgo detectados en la importación, lo anterior debido a que dicha aplicación está en función de los que elija el usuario (retorno o destrucción). Para los cargamentos de movilización  se aplicó una medida fitosanitaria al 100% de cargamentos con irregularidades detectados  para evitar su ingreso a las zonas de mejores estatus sanitarios. Efecto: Sin efectos cuantificables toda vez que los cargamentos de importación pendientes de aplicación de medidas cuarentenarias permanecen en las instalaciones de los puntos de inspección autorizados o en los almacenes fiscales, bajo resguardo de los puntos de inspección y bajo la supervisión del personal de la OISA correspondiente. Otros Motivos:</t>
    </r>
  </si>
  <si>
    <r>
      <t xml:space="preserve">A1.3 Porcentaje de informes de seguimiento a las acciones de vigilancia fitosanitaria..
</t>
    </r>
    <r>
      <rPr>
        <sz val="10"/>
        <rFont val="Soberana Sans"/>
        <family val="2"/>
      </rPr>
      <t xml:space="preserve"> Causa : El comportamiento de la meta está de acuerdo a lo programado. Efecto: El comportamiento de la meta está de acuerdo a lo programado. Otros Motivos:</t>
    </r>
  </si>
  <si>
    <r>
      <t xml:space="preserve">A1.2 Porcentaje de implementación de acciones de prevención, vigilancia y control fitosanitario.
</t>
    </r>
    <r>
      <rPr>
        <sz val="10"/>
        <rFont val="Soberana Sans"/>
        <family val="2"/>
      </rPr>
      <t xml:space="preserve"> Causa : La meta se superó debido a que se ha hecho indispensable implementar nueve diferentes acciones fitosanitarias para el combate de  plagas reglamentadas, particularmente, para el control de las entradas transitorias de moscas del Mediterráneo en el estado de Chiapas. Efecto: El efecto es positivo pues con la implementación oportuna de las medidas fitosanitarias se evita la dispersión de la mosca del Mediterráneo al interior del territorio nacional, asimismo, se evita el incremento substancial de la infestación de las moscas nativas de la fruta. Otros Motivos:</t>
    </r>
  </si>
  <si>
    <r>
      <t xml:space="preserve">A1.4 Porcentaje de asistentes que aprobaron la evaluación de la capacitación con 7 o más de calificación respecto al total de asistentes evaluados
</t>
    </r>
    <r>
      <rPr>
        <sz val="10"/>
        <rFont val="Soberana Sans"/>
        <family val="2"/>
      </rPr>
      <t xml:space="preserve"> Causa : No se alcanzó la meta del indicador debido a que algunos cursos abordaron temas nuevos, a los cuales  los productores no están familiarizados. De igual forma, algunos de los capacitados  presentan niveles de escolaridad bajo o recién inician en la actividad apícola. Cabe mencionar que los valores de las variables corresponden a la proporción estimada por alcanzar, es por ello que el reporte es sobre los valores reales para cada variable Efecto: Se espera que no exista un efecto negativo ya que se brindan herramientas teórico-prácticas para mitigar los efectos negativos de la nueva problemática que se  presenta en el sector apícola como el cambio climático y enfermedades virales,  además se mantiene un acompañamiento técnico con el capacitado para fortalecer las áreas de oportunidad. Otros Motivos:</t>
    </r>
  </si>
  <si>
    <r>
      <t xml:space="preserve">A2.4 Porcentaje de certificados entregados con relación a los certificados programados
</t>
    </r>
    <r>
      <rPr>
        <sz val="10"/>
        <rFont val="Soberana Sans"/>
        <family val="2"/>
      </rPr>
      <t xml:space="preserve"> Causa : La meta del indicado fue superada debido a que los criadores que no cumplieron con los lineamientos en el 2017, recibieron asesoría técnica y realizaron acciones de mejora en sus apiarios y solicitaron nuevamente su certificación obteniendo los resultados deseados.  Efecto: Se espera un efecto positivo ya que se contará con material biológico de características deseables de producción y defensividad, el cual estará disponible para que los productores realicen su cambio de abejas reinas. Otros Motivos:</t>
    </r>
  </si>
  <si>
    <t>U004</t>
  </si>
  <si>
    <t>Sistema Nacional de Investigación Agrícola</t>
  </si>
  <si>
    <t>311-Dirección General de Productividad y Desarrollo Tecnológico</t>
  </si>
  <si>
    <t>Contribuir a impulsar la productividad en el sector agroalimentario mediante inversión en capital físico, humano y tecnológico que garantice la seguridad alimentaria. mediante tecnologías y/o conocimientos para atender las demandas estratégicas de los productores del sector agropecuario, acuícola y pesquero</t>
  </si>
  <si>
    <r>
      <t xml:space="preserve">Porcentaje de variación de la inversión en proyectos aprobados de investigación por el Comité Técnico y de Administración del Fondo Sectorial de Investigación en Materias Agrícola, Pecuaria, Acuícola, Agrobiotecnología y Recursos Filogenéticos.    </t>
    </r>
    <r>
      <rPr>
        <i/>
        <sz val="10"/>
        <color indexed="30"/>
        <rFont val="Soberana Sans"/>
      </rPr>
      <t xml:space="preserve">
</t>
    </r>
  </si>
  <si>
    <t xml:space="preserve">(Inversión en proyectos de investigación aprobados por el Comité Técnico y de Administración del Fondo Sectorial de Investigación en Materias Agrícola, Pecuaria, Acuícola, Agrobiotecnología y Recursos Filogenéticos en el año t / Inversión en proyectos de investigación aprobados por el Comité Técnico y de Administración del Fondo Sectorial de Investigación en Materias Agrícola, Pecuaria, Acuícola, Agrobiotecnología y Recursos Filogenéticos en t-1) *100    </t>
  </si>
  <si>
    <t>Productores del Sector agropecuario, acuícola y pesquero cuentan con tecnologías y/o conocimientos generados para atender los temas estratégicos demandados.</t>
  </si>
  <si>
    <r>
      <t>Porcentaje de tecnologías y/o conocimientos generados que atendieron las demandas del Sector.</t>
    </r>
    <r>
      <rPr>
        <i/>
        <sz val="10"/>
        <color indexed="30"/>
        <rFont val="Soberana Sans"/>
      </rPr>
      <t xml:space="preserve">
</t>
    </r>
  </si>
  <si>
    <t xml:space="preserve">(Número de tecnologías y/o conocimientos generados en proyectos que concluyen en el año t/Número de tecnologías y/o conocimientos que fueron establecidos en los Convenios de Asignación de Recurso en el año t) *100    </t>
  </si>
  <si>
    <t>A C2. Apoyos otorgados para el desarrollo de proyectos de investigación que atienden temas estratégicos.</t>
  </si>
  <si>
    <r>
      <t>C2. Porcentaje de proyectos de investigación formalizados mediante Convenio de Asignación de Recursos.</t>
    </r>
    <r>
      <rPr>
        <i/>
        <sz val="10"/>
        <color indexed="30"/>
        <rFont val="Soberana Sans"/>
      </rPr>
      <t xml:space="preserve">
</t>
    </r>
  </si>
  <si>
    <t xml:space="preserve">(Número de Proyectos de investigación formalizados mediante Convenio en el año t/Número de proyectos de investigación aprobados por el Comité Técnico y de Administración para su financiamiento en el año t) *100    </t>
  </si>
  <si>
    <t>B C1. Eventos organizados para la difusión de tecnologías y/o conocimientos.</t>
  </si>
  <si>
    <r>
      <t>C1. Porcentaje de eventos realizados para la difusión de tecnologías y/o conocimientos.</t>
    </r>
    <r>
      <rPr>
        <i/>
        <sz val="10"/>
        <color indexed="30"/>
        <rFont val="Soberana Sans"/>
      </rPr>
      <t xml:space="preserve">
</t>
    </r>
  </si>
  <si>
    <t>(Número de eventos realizados para difusión de tecnologías y/o conocimientos en el año t/ Número de eventos programados para difusión de tecnologías y/o conocimientos en el año t)*100</t>
  </si>
  <si>
    <t>A 1 A3. Recepción de informes financieros de proyectos de investigación</t>
  </si>
  <si>
    <r>
      <t>A3. Porcentaje de informes financieros parciales y finales, de proyectos de investigación vigentes financiados por el Fondo Sectorial SAGARPA-CONACYT, recibidos en el año que se evalúa.</t>
    </r>
    <r>
      <rPr>
        <i/>
        <sz val="10"/>
        <color indexed="30"/>
        <rFont val="Soberana Sans"/>
      </rPr>
      <t xml:space="preserve">
</t>
    </r>
  </si>
  <si>
    <t>(Número de informes financieros parciales y finales recibidos en el año t/ Número total de informes financieros con compromiso de entrega en el año t) *100</t>
  </si>
  <si>
    <t>B 2 A2. Priorización de demandas en temas estratégicos.</t>
  </si>
  <si>
    <r>
      <t>A2. Porcentaje de demandas estratégicas en materia de Investigación y Desarrollo Tecnológico que alcanzan consenso para ser atendidas.</t>
    </r>
    <r>
      <rPr>
        <i/>
        <sz val="10"/>
        <color indexed="30"/>
        <rFont val="Soberana Sans"/>
      </rPr>
      <t xml:space="preserve">
</t>
    </r>
  </si>
  <si>
    <t>(Número de demandas estratégicas que alcanzan consenso para ser atendidas en el año t/ Número de demandas estratégicas propuestas o identificadas para ser atendidas en el año t) *100</t>
  </si>
  <si>
    <t>B 3 A1. Publicación de convocatorias para la atención de temas estratégicos.</t>
  </si>
  <si>
    <r>
      <t xml:space="preserve">A1. Porcentaje de temas estratégicos con Convocatoria publicada </t>
    </r>
    <r>
      <rPr>
        <i/>
        <sz val="10"/>
        <color indexed="30"/>
        <rFont val="Soberana Sans"/>
      </rPr>
      <t xml:space="preserve">
</t>
    </r>
  </si>
  <si>
    <t xml:space="preserve">(Número de temas estratégicos con Convocatoria publicada en el año t/Número de temas estratégicos que fueron identificados en el anexo de ejecución para ser atendidos en el año t) *100    </t>
  </si>
  <si>
    <r>
      <t xml:space="preserve">Porcentaje de variación de la inversión en proyectos aprobados de investigación por el Comité Técnico y de Administración del Fondo Sectorial de Investigación en Materias Agrícola, Pecuaria, Acuícola, Agrobiotecnología y Recursos Filogenéticos.    
</t>
    </r>
    <r>
      <rPr>
        <sz val="10"/>
        <rFont val="Soberana Sans"/>
        <family val="2"/>
      </rPr>
      <t>Sin Información,Sin Justificación</t>
    </r>
  </si>
  <si>
    <r>
      <t xml:space="preserve">Porcentaje de tecnologías y/o conocimientos generados que atendieron las demandas del Sector.
</t>
    </r>
    <r>
      <rPr>
        <sz val="10"/>
        <rFont val="Soberana Sans"/>
        <family val="2"/>
      </rPr>
      <t>Sin Información,Sin Justificación</t>
    </r>
  </si>
  <si>
    <r>
      <t xml:space="preserve">C2. Porcentaje de proyectos de investigación formalizados mediante Convenio de Asignación de Recursos.
</t>
    </r>
    <r>
      <rPr>
        <sz val="10"/>
        <rFont val="Soberana Sans"/>
        <family val="2"/>
      </rPr>
      <t>Sin Información,Sin Justificación</t>
    </r>
  </si>
  <si>
    <r>
      <t xml:space="preserve">C1. Porcentaje de eventos realizados para la difusión de tecnologías y/o conocimientos.
</t>
    </r>
    <r>
      <rPr>
        <sz val="10"/>
        <rFont val="Soberana Sans"/>
        <family val="2"/>
      </rPr>
      <t>Sin Información,Sin Justificación</t>
    </r>
  </si>
  <si>
    <r>
      <t xml:space="preserve">A3. Porcentaje de informes financieros parciales y finales, de proyectos de investigación vigentes financiados por el Fondo Sectorial SAGARPA-CONACYT, recibidos en el año que se evalúa.
</t>
    </r>
    <r>
      <rPr>
        <sz val="10"/>
        <rFont val="Soberana Sans"/>
        <family val="2"/>
      </rPr>
      <t xml:space="preserve"> Causa : La meta se comporto conforme a lo programado. Efecto: La meta se comporto conforme a lo programado. Otros Motivos:</t>
    </r>
  </si>
  <si>
    <r>
      <t xml:space="preserve">A2. Porcentaje de demandas estratégicas en materia de Investigación y Desarrollo Tecnológico que alcanzan consenso para ser atendidas.
</t>
    </r>
    <r>
      <rPr>
        <sz val="10"/>
        <rFont val="Soberana Sans"/>
        <family val="2"/>
      </rPr>
      <t xml:space="preserve"> Causa : La meta fue superada al primer semestre debido a la buena vinculación del SNITT con diferente instituciones y organizaciones de productores con quienes se determinan las temáticas y necesidades a resolver.    Efecto: Se logra una mejor atención al sector agroalimentario y a una gran variedad de temas que resolverán problemáticas en los cultivos o especies relacionadas, así como una mejora en la coordinación interinstitucional y multidisciplinaria.    Otros Motivos:</t>
    </r>
  </si>
  <si>
    <r>
      <t xml:space="preserve">A1. Porcentaje de temas estratégicos con Convocatoria publicada 
</t>
    </r>
    <r>
      <rPr>
        <sz val="10"/>
        <rFont val="Soberana Sans"/>
        <family val="2"/>
      </rPr>
      <t xml:space="preserve"> Causa : No se reportan avances derivados de que aún no se ha formalizado el Anexo de Ejecución para el ejercicio 2018, documento en el que se presentan los temas estratégicos que se contemplarán para ser apoyados durante el 2018.      Efecto: Se presenta un retraso en el proceso operativo durante el primer semestre del año, por lo que se trabajará en la agilización del mismo para lo subsecuente, y que no se ponga en riesgo el cumplimiento del propósito del programa.        Otros Motivos:</t>
    </r>
  </si>
  <si>
    <t>U009</t>
  </si>
  <si>
    <t>Fomento de la Ganadería y Normalización de la Calidad de los Productos Pecuarios</t>
  </si>
  <si>
    <t>Contribuir a impulsar la productividad en el sector agroalimentario mediante inversión en capital físico, humano y tecnológico que garantice la seguridad alimentaria. mediante el incremento de la producción de alimentos de origen animal para consumo humano.</t>
  </si>
  <si>
    <r>
      <t>índice de la Productividad laboral en el subsector pecuario.</t>
    </r>
    <r>
      <rPr>
        <i/>
        <sz val="10"/>
        <color indexed="30"/>
        <rFont val="Soberana Sans"/>
      </rPr>
      <t xml:space="preserve">
</t>
    </r>
  </si>
  <si>
    <t>(Índice del PIB ganadero año t / Índice del empleo ganadero remunerado en el año t) * 100</t>
  </si>
  <si>
    <t>Productores pecuarios incrementan la producción de alimentos de origen animal para consumo humano.</t>
  </si>
  <si>
    <r>
      <t>Tasa de variación de la producción de los principales productos de origen animal.</t>
    </r>
    <r>
      <rPr>
        <i/>
        <sz val="10"/>
        <color indexed="30"/>
        <rFont val="Soberana Sans"/>
      </rPr>
      <t xml:space="preserve">
</t>
    </r>
  </si>
  <si>
    <t>(Sumatoria del volumen anual de producción de los principales productos de origen animal en el año tn/sumatoria del volumen anual de producción de los principales productos de origen animal en el año tn-1)*100-100</t>
  </si>
  <si>
    <t>A C1. Incentivos económicos, entregados a las unidades económicas pecuarias para el Fomento de la Ganadería y Normalización de la calidad de los Productos Pecuarios.</t>
  </si>
  <si>
    <r>
      <t>C1. Porcentaje de proyectos apoyados por el Programa de Fomento de la Ganadería y Normalización de la Calidad de los Productos Pecuarios.</t>
    </r>
    <r>
      <rPr>
        <i/>
        <sz val="10"/>
        <color indexed="30"/>
        <rFont val="Soberana Sans"/>
      </rPr>
      <t xml:space="preserve">
</t>
    </r>
  </si>
  <si>
    <t>(Número de Proyectos apoyados por el Programa de Fomento de la Ganadería y Normalización de la Calidad de los Productos Pecuarios en el año t / Número de proyectos dictaminados positivos en el año t)*100</t>
  </si>
  <si>
    <t>A 1 A1.C1 Aplicación de Encuestas a los beneficiarios del Programa de Fomento de la Ganadería y Normalización de la Calidad de los Productos Pecuarios.</t>
  </si>
  <si>
    <r>
      <t>Porcentaje de encuestas positivas aplicadas a los beneficiarios del Programa de Fomento de la Ganadería y Normalización de la Calidad de los Productos Pecuarios.</t>
    </r>
    <r>
      <rPr>
        <i/>
        <sz val="10"/>
        <color indexed="30"/>
        <rFont val="Soberana Sans"/>
      </rPr>
      <t xml:space="preserve">
</t>
    </r>
  </si>
  <si>
    <t>(Número total de encuestas positivas para el Programa de Fomento de la Ganadería y Normalización de la Calidad de los Productos Pecuarios en año t / Número de encuestas aplicadas a los beneficiarios del Programa de Fomento de la Ganadería y Normalización de la Calidad de los Productos Pecuarios en año t) * 100</t>
  </si>
  <si>
    <r>
      <t xml:space="preserve">índice de la Productividad laboral en el subsector pecuario.
</t>
    </r>
    <r>
      <rPr>
        <sz val="10"/>
        <rFont val="Soberana Sans"/>
        <family val="2"/>
      </rPr>
      <t>Sin Información,Sin Justificación</t>
    </r>
  </si>
  <si>
    <r>
      <t xml:space="preserve">Tasa de variación de la producción de los principales productos de origen animal.
</t>
    </r>
    <r>
      <rPr>
        <sz val="10"/>
        <rFont val="Soberana Sans"/>
        <family val="2"/>
      </rPr>
      <t>Sin Información,Sin Justificación</t>
    </r>
  </si>
  <si>
    <r>
      <t xml:space="preserve">C1. Porcentaje de proyectos apoyados por el Programa de Fomento de la Ganadería y Normalización de la Calidad de los Productos Pecuarios.
</t>
    </r>
    <r>
      <rPr>
        <sz val="10"/>
        <rFont val="Soberana Sans"/>
        <family val="2"/>
      </rPr>
      <t>Sin Información,Sin Justificación</t>
    </r>
  </si>
  <si>
    <r>
      <t xml:space="preserve">Porcentaje de encuestas positivas aplicadas a los beneficiarios del Programa de Fomento de la Ganadería y Normalización de la Calidad de los Productos Pecuarios.
</t>
    </r>
    <r>
      <rPr>
        <sz val="10"/>
        <rFont val="Soberana Sans"/>
        <family val="2"/>
      </rPr>
      <t>Sin Información,Sin Justificación</t>
    </r>
  </si>
  <si>
    <t>U013</t>
  </si>
  <si>
    <t>Vinculación Productiva</t>
  </si>
  <si>
    <t>Contribuir a impulsar la productividad en el sector agroalimentario mediante inversión en capital físico, humano y tecnológico que garantice la seguridad alimentaria. mediante esquemas de organización, producción y comercialización, así como la implementación de modelos tecnológicos de producción acuícola innovadores.</t>
  </si>
  <si>
    <t>Productores acuícolas y pesqueros aplican esquemas de organización, producción y comercialización, así como la implementación de modelos tecnológicos de producción acuícola innovadores.</t>
  </si>
  <si>
    <r>
      <t>P1. Tasa de variación del número de acciones de impulso a la comercialización desarrolladas por los socios de los Comités Sistema Producto.</t>
    </r>
    <r>
      <rPr>
        <i/>
        <sz val="10"/>
        <color indexed="30"/>
        <rFont val="Soberana Sans"/>
      </rPr>
      <t xml:space="preserve">
</t>
    </r>
  </si>
  <si>
    <t>((Número de acciones de impulso a la comercialización desarrolladas por los socios de los Comités Sistema Producto apoyados en el año t/Número de acciones de impulso a la comercialización desarrolladas por los socios de los Comités Sistema Producto apoyados en el año t-1)-1)*100</t>
  </si>
  <si>
    <r>
      <t>P3. Porcentaje de modelos de desarrollo tecnológico transferibles al sector productivo.</t>
    </r>
    <r>
      <rPr>
        <i/>
        <sz val="10"/>
        <color indexed="30"/>
        <rFont val="Soberana Sans"/>
      </rPr>
      <t xml:space="preserve">
</t>
    </r>
  </si>
  <si>
    <t>(Número de modelos de desarrollo tecnológico transferibles/Número de modelos de desarrollo tecnológico apoyados)*100</t>
  </si>
  <si>
    <r>
      <t>P2. Tasa de variación del número de pescadores y acuacultores que aplican las buenas prácticas de manejo y manufactura de productos pesqueros y acuícolas.</t>
    </r>
    <r>
      <rPr>
        <i/>
        <sz val="10"/>
        <color indexed="30"/>
        <rFont val="Soberana Sans"/>
      </rPr>
      <t xml:space="preserve">
</t>
    </r>
  </si>
  <si>
    <t>((Número de pescadores y acuacultores apoyados que aplican las buenas prácticas en el año t/Número de pescadores y acuacultores apoyados que aplican las buenas practicas en el año t-1) -1)*100</t>
  </si>
  <si>
    <t>A C2. Apoyos a productores para el desarrollo de modelos tecnológicos viables generados</t>
  </si>
  <si>
    <r>
      <t>C2. Porcentaje de modelos de desarrollo tecnológico apoyados.</t>
    </r>
    <r>
      <rPr>
        <i/>
        <sz val="10"/>
        <color indexed="30"/>
        <rFont val="Soberana Sans"/>
      </rPr>
      <t xml:space="preserve">
</t>
    </r>
  </si>
  <si>
    <t>(Número de modelos de desarrollo tecnológico apoyados/Número de modelos de desarrollo tecnológico programados a apoyar )*100</t>
  </si>
  <si>
    <t>B C1. Apoyos de capacitación y servicios especializados otorgados</t>
  </si>
  <si>
    <r>
      <t>C1.1 Porcentaje de comités sistema producto apoyados.</t>
    </r>
    <r>
      <rPr>
        <i/>
        <sz val="10"/>
        <color indexed="30"/>
        <rFont val="Soberana Sans"/>
      </rPr>
      <t xml:space="preserve">
</t>
    </r>
  </si>
  <si>
    <t>(Número de comités sistema producto apoyados /Número de comités sistema producto constituidos)*100</t>
  </si>
  <si>
    <r>
      <t>C1.2 Porcentaje de apoyos otorgados para capacitación y asistencia técnica integral</t>
    </r>
    <r>
      <rPr>
        <i/>
        <sz val="10"/>
        <color indexed="30"/>
        <rFont val="Soberana Sans"/>
      </rPr>
      <t xml:space="preserve">
</t>
    </r>
  </si>
  <si>
    <t>(Número de apoyos otorgados para capacitación y asistencia técnica integral / Número de apoyos programados para capacitación y asistencia técnica integral)*100</t>
  </si>
  <si>
    <t>A 1 A2.C2 Celebración de convenios para el desarrollo de modelos tecnológicos</t>
  </si>
  <si>
    <r>
      <t>A2.C2 Porcentaje de convenios celebrados para la implementación de modelos de desarrollo tecnológico</t>
    </r>
    <r>
      <rPr>
        <i/>
        <sz val="10"/>
        <color indexed="30"/>
        <rFont val="Soberana Sans"/>
      </rPr>
      <t xml:space="preserve">
</t>
    </r>
  </si>
  <si>
    <t>(Número de convenios celebrados / Número de convenios programados)*100</t>
  </si>
  <si>
    <t>B 2 A1.C1.1 Dictaminación de programas de trabajo para el desarrollo de cadenas productivas</t>
  </si>
  <si>
    <r>
      <t>A1.C1.1 Porcentaje de programas de trabajo dictaminados para el desarrollo de cadenas productivas.</t>
    </r>
    <r>
      <rPr>
        <i/>
        <sz val="10"/>
        <color indexed="30"/>
        <rFont val="Soberana Sans"/>
      </rPr>
      <t xml:space="preserve">
</t>
    </r>
  </si>
  <si>
    <t xml:space="preserve">(Número de programas de trabajo dictaminados /Número de programas de trabajo recibidos )*100   </t>
  </si>
  <si>
    <t>B 3 A3.C1.2 Dictaminación de programas de trabajo para la capacitación y asistencia técnica integral</t>
  </si>
  <si>
    <r>
      <t>A3.C1.2 Porcentaje de programas de trabajo dictaminados para Capacitación y Asistencia Técnica Integral</t>
    </r>
    <r>
      <rPr>
        <i/>
        <sz val="10"/>
        <color indexed="30"/>
        <rFont val="Soberana Sans"/>
      </rPr>
      <t xml:space="preserve">
</t>
    </r>
  </si>
  <si>
    <t>(Número de programas de trabajo dictaminados /Número de programas de trabajo recibidos)*100</t>
  </si>
  <si>
    <r>
      <t xml:space="preserve">P1. Tasa de variación del número de acciones de impulso a la comercialización desarrolladas por los socios de los Comités Sistema Producto.
</t>
    </r>
    <r>
      <rPr>
        <sz val="10"/>
        <rFont val="Soberana Sans"/>
        <family val="2"/>
      </rPr>
      <t>Sin Información,Sin Justificación</t>
    </r>
  </si>
  <si>
    <r>
      <t xml:space="preserve">P3. Porcentaje de modelos de desarrollo tecnológico transferibles al sector productivo.
</t>
    </r>
    <r>
      <rPr>
        <sz val="10"/>
        <rFont val="Soberana Sans"/>
        <family val="2"/>
      </rPr>
      <t>Sin Información,Sin Justificación</t>
    </r>
  </si>
  <si>
    <r>
      <t xml:space="preserve">P2. Tasa de variación del número de pescadores y acuacultores que aplican las buenas prácticas de manejo y manufactura de productos pesqueros y acuícolas.
</t>
    </r>
    <r>
      <rPr>
        <sz val="10"/>
        <rFont val="Soberana Sans"/>
        <family val="2"/>
      </rPr>
      <t>Sin Información,Sin Justificación</t>
    </r>
  </si>
  <si>
    <r>
      <t xml:space="preserve">C2. Porcentaje de modelos de desarrollo tecnológico apoyados.
</t>
    </r>
    <r>
      <rPr>
        <sz val="10"/>
        <rFont val="Soberana Sans"/>
        <family val="2"/>
      </rPr>
      <t>Sin Información,Sin Justificación</t>
    </r>
  </si>
  <si>
    <r>
      <t xml:space="preserve">C1.1 Porcentaje de comités sistema producto apoyados.
</t>
    </r>
    <r>
      <rPr>
        <sz val="10"/>
        <rFont val="Soberana Sans"/>
        <family val="2"/>
      </rPr>
      <t>Sin Información,Sin Justificación</t>
    </r>
  </si>
  <si>
    <r>
      <t xml:space="preserve">C1.2 Porcentaje de apoyos otorgados para capacitación y asistencia técnica integral
</t>
    </r>
    <r>
      <rPr>
        <sz val="10"/>
        <rFont val="Soberana Sans"/>
        <family val="2"/>
      </rPr>
      <t>Sin Información,Sin Justificación</t>
    </r>
  </si>
  <si>
    <r>
      <t xml:space="preserve">A2.C2 Porcentaje de convenios celebrados para la implementación de modelos de desarrollo tecnológico
</t>
    </r>
    <r>
      <rPr>
        <sz val="10"/>
        <rFont val="Soberana Sans"/>
        <family val="2"/>
      </rPr>
      <t xml:space="preserve"> Causa : Al primer semestre del ejercicio 2018, en el marco del componente Desarrollo Tecnológico, se celebraron 6 convenios, derivado de los compromisos formalizados en el ejercicio 2017, razón por la cual se cuenta con un avance del 50%, cuando no se tenía programado un avance dado que la celebración de convenios históricamente se carga en el segundo semestre. Efecto: Se incrementan las acciones para fortalecer la ejecución de proyectos orientados al desarrollo tecnológico. Otros Motivos:</t>
    </r>
  </si>
  <si>
    <r>
      <t xml:space="preserve">A1.C1.1 Porcentaje de programas de trabajo dictaminados para el desarrollo de cadenas productivas.
</t>
    </r>
    <r>
      <rPr>
        <sz val="10"/>
        <rFont val="Soberana Sans"/>
        <family val="2"/>
      </rPr>
      <t xml:space="preserve"> Causa : Sin meta programada para el periodo Efecto: Sin efecto ya que no se programo meta para este periodo Otros Motivos:</t>
    </r>
  </si>
  <si>
    <r>
      <t xml:space="preserve">A3.C1.2 Porcentaje de programas de trabajo dictaminados para Capacitación y Asistencia Técnica Integral
</t>
    </r>
    <r>
      <rPr>
        <sz val="10"/>
        <rFont val="Soberana Sans"/>
        <family val="2"/>
      </rPr>
      <t xml:space="preserve"> Causa : El avance del indicador se debe al inicio oportuno del proceso de dictaminación de programas de trabajo. Efecto: Se cuenta con los elementos necesarios para agilizar el proceso de entrega de apoyos orientados a la capacitación y asistencia técnica.  Otros Motivos:</t>
    </r>
  </si>
  <si>
    <t>U017</t>
  </si>
  <si>
    <t>Sistema Nacional de Información para el Desarrollo Rural Sustentable</t>
  </si>
  <si>
    <t>G00-Servicio de Información Agroalimentaria y Pesquera</t>
  </si>
  <si>
    <t>Contribuir a impulsar la productividad en el sector agroalimentario mediante inversión en capital físico, humano y tecnológico que garantice la seguridad alimentaria. mediante información estadística y geoespacial oficial del sector agroalimentario y agroindustrial que contribuya a la toma de decisiones.</t>
  </si>
  <si>
    <r>
      <t>F.2 Porcentaje de cumplimiento del Inventario Óptimo de azúcar</t>
    </r>
    <r>
      <rPr>
        <i/>
        <sz val="10"/>
        <color indexed="30"/>
        <rFont val="Soberana Sans"/>
      </rPr>
      <t xml:space="preserve">
</t>
    </r>
  </si>
  <si>
    <t>(inventario final observado en [t] / (2.5 Meses de consumo nacional aparente promedio [t] + 2.5 meses de ventas promedio a la Industria Manufacturera , Maquiladora y de Servicios de Exportación (IMMEX) en [t])-1)*100</t>
  </si>
  <si>
    <r>
      <t>Participación de la producción nacional en la oferta total de los principales granos y oleaginosas (maíz, trigo, frijol, arroz, sorgo y soya)</t>
    </r>
    <r>
      <rPr>
        <i/>
        <sz val="10"/>
        <color indexed="30"/>
        <rFont val="Soberana Sans"/>
      </rPr>
      <t xml:space="preserve">
Indicador Seleccionado</t>
    </r>
  </si>
  <si>
    <t>El cálculo se hace sumando la producción anual, en toneladas, de estos productos y dividiendo ésta entre la suma de la producción nacional y de las importaciones de estos productos (oferta total)</t>
  </si>
  <si>
    <r>
      <t xml:space="preserve">F3. Porcentaje de información de estadística básica, derivada y geoespacial generada y difundida conforme al calendario. </t>
    </r>
    <r>
      <rPr>
        <i/>
        <sz val="10"/>
        <color indexed="30"/>
        <rFont val="Soberana Sans"/>
      </rPr>
      <t xml:space="preserve">
</t>
    </r>
  </si>
  <si>
    <t>(Número de reportes de información agroalimentaria y pesquera publicada en el año de estudio / Número de reportes de información agroalimentaria y pesquera programados para el año de estudio)* 100</t>
  </si>
  <si>
    <t>Los agentes económicos cuenten con información estadística y geoespacial oficial del sector agroalimentario y agroindustrial que contribuya a la toma de decisiones</t>
  </si>
  <si>
    <r>
      <t>P.2 Porcentaje de usuarios que consideran útil la información del Sistema Integral para el Desarrollo Sustentable de la caña de azúcar.</t>
    </r>
    <r>
      <rPr>
        <i/>
        <sz val="10"/>
        <color indexed="30"/>
        <rFont val="Soberana Sans"/>
      </rPr>
      <t xml:space="preserve">
</t>
    </r>
  </si>
  <si>
    <t>(Número de usuarios de la información que la consideran útil en el año t) / (Número total de los usuarios de la información que emiten opinión en el año t) * 100</t>
  </si>
  <si>
    <t>Estratégico-Calidad-Anual</t>
  </si>
  <si>
    <r>
      <t>P.1 Porcentaje de precisión de la información estadística y geoespacial agroalimentaria y agroindustrial para la toma de decisiones</t>
    </r>
    <r>
      <rPr>
        <i/>
        <sz val="10"/>
        <color indexed="30"/>
        <rFont val="Soberana Sans"/>
      </rPr>
      <t xml:space="preserve">
</t>
    </r>
  </si>
  <si>
    <t xml:space="preserve">[((SSO/SSE) + (VPAO+VPAE) + (VPPO+VPPE) + (FAO/FAE) + (REDPO/RTDE) + (RDPO/RTD ))*100 ]/n   </t>
  </si>
  <si>
    <r>
      <t>P.2.1 Porcentaje de integrantes de la Junta Directiva que usan la información del Sistema Integral para el Desarrollo Sustentable de la Caña de Azúcar</t>
    </r>
    <r>
      <rPr>
        <i/>
        <sz val="10"/>
        <color indexed="30"/>
        <rFont val="Soberana Sans"/>
      </rPr>
      <t xml:space="preserve">
</t>
    </r>
  </si>
  <si>
    <t xml:space="preserve">(Número de integrantes de la Junta Directiva que usan la información del SIDESCA en el año t / Número de integrantes de la Junta Directiva en el año t)*100 </t>
  </si>
  <si>
    <t>A C2. Información geoespacial agroalimentaria realizada</t>
  </si>
  <si>
    <r>
      <t>C2 Porcentaje de productos geoespaciales agroalimentarios realizados</t>
    </r>
    <r>
      <rPr>
        <i/>
        <sz val="10"/>
        <color indexed="30"/>
        <rFont val="Soberana Sans"/>
      </rPr>
      <t xml:space="preserve">
</t>
    </r>
  </si>
  <si>
    <t>(Número de  productos geoespaciales agroalimentarios culminados en el periodo t/ Número de productos geoespaciales agroalimentarios programados en el periodo t)*100</t>
  </si>
  <si>
    <t>B C3. Balanzas disponibilidad-consumo para productos agroalimentarios estratégicos con el fin de conocer la oferta, demanda y necesidades de importación elaboradas</t>
  </si>
  <si>
    <r>
      <t>C3. Porcentaje de balanzas de disponibilidad-consumo elaboradas</t>
    </r>
    <r>
      <rPr>
        <i/>
        <sz val="10"/>
        <color indexed="30"/>
        <rFont val="Soberana Sans"/>
      </rPr>
      <t xml:space="preserve">
</t>
    </r>
  </si>
  <si>
    <t>((Número de balanzas disponibilidad-consumo elaboradas en el periodo t/ número de balanzas disponibilidad-consumo planeadas en el periodo t)*100</t>
  </si>
  <si>
    <t>C C4. Publicaciones de información estadística y geográfica del sector agroalimentario y agroindustrial difundidas</t>
  </si>
  <si>
    <r>
      <t xml:space="preserve">C4. Porcentaje de cumplimiento de publicaciones difundidas </t>
    </r>
    <r>
      <rPr>
        <i/>
        <sz val="10"/>
        <color indexed="30"/>
        <rFont val="Soberana Sans"/>
      </rPr>
      <t xml:space="preserve">
</t>
    </r>
  </si>
  <si>
    <t>(Número de publicaciones difundidas  en el periodo t/número de publicaciones programadas en el periodo t)*100</t>
  </si>
  <si>
    <r>
      <t>C4.2 Porcentaje de Publicaciones difundidas de la agroindustria azucarera</t>
    </r>
    <r>
      <rPr>
        <i/>
        <sz val="10"/>
        <color indexed="30"/>
        <rFont val="Soberana Sans"/>
      </rPr>
      <t xml:space="preserve">
</t>
    </r>
  </si>
  <si>
    <t>(número de publicaciones difundidas de la agroindustria azucarera del semestre del año t) / (número de publicaciones programadas en el año t) * 100</t>
  </si>
  <si>
    <t>D C5. Sistema Integral de la agroindustria de la caña de azúcar a disposición de los productores y actores de la agroindustria de la caña de azúcar</t>
  </si>
  <si>
    <r>
      <t>C5. Tasa de variación de visitas realizadas por los actores de la agroindustria de la caña de azúcar, al portal del Comité Nacional para el Desarrollo Sustentable de la Caña de Azúcar</t>
    </r>
    <r>
      <rPr>
        <i/>
        <sz val="10"/>
        <color indexed="30"/>
        <rFont val="Soberana Sans"/>
      </rPr>
      <t xml:space="preserve">
</t>
    </r>
  </si>
  <si>
    <t>((Número de visitas realizadas por los productores y actores del Sector Cañero, al portal del Comité Nacional para el Desarrollo Sustentable de la Caña de Azúcar en el semestre del año t)/ (Número de visitas realizadas por los productores y actores del Sector Cañero, al portal del Comité Nacional para el Desarrollo Sustentable de la Caña de Azúcar en el  semestre t-1)-1)*100</t>
  </si>
  <si>
    <t>E C1. Base de datos disponible con información agropecuaria y agroindustrial a nivel nacional</t>
  </si>
  <si>
    <r>
      <t>C1. Porcentaje de bases de datos de las estadísticas agropecuarias publicadas</t>
    </r>
    <r>
      <rPr>
        <i/>
        <sz val="10"/>
        <color indexed="30"/>
        <rFont val="Soberana Sans"/>
      </rPr>
      <t xml:space="preserve">
</t>
    </r>
  </si>
  <si>
    <t>(BDPt /BDPGt) *100,  En dónde: BDPt = Base de Datos Publicadas en el año de estudio y BDPGt =  Base de Datos Programadas en el año de estudio.</t>
  </si>
  <si>
    <t>F C8. Solicitudes de información estadística agroalimentaria y agroindustrial atendidas en los plazos establecidos</t>
  </si>
  <si>
    <r>
      <t>C8. Porcentaje de solicitudes atendidas en los plazos establecidos respecto de las recibidas</t>
    </r>
    <r>
      <rPr>
        <i/>
        <sz val="10"/>
        <color indexed="30"/>
        <rFont val="Soberana Sans"/>
      </rPr>
      <t xml:space="preserve">
</t>
    </r>
  </si>
  <si>
    <t>(Solicitudes atendidas dentro del plazo establecido /Solicitudes recibidas)*100, donde el plazo establecido es de 10 días hábiles.</t>
  </si>
  <si>
    <t>G C6. Reportes para cálculo de indicadores económicos</t>
  </si>
  <si>
    <r>
      <t>C6. Porcentaje de reportes elaborados para cálculo de indicadores económicos publicados</t>
    </r>
    <r>
      <rPr>
        <i/>
        <sz val="10"/>
        <color indexed="30"/>
        <rFont val="Soberana Sans"/>
      </rPr>
      <t xml:space="preserve">
</t>
    </r>
  </si>
  <si>
    <t>(Número de reportes elaborados en el periodo t/ número de reportes programados en el periodo t)*100</t>
  </si>
  <si>
    <t>H C7. Información agroalimentaria, agroindustrial y geográfica difundida por medio de plataformas digitales difundida</t>
  </si>
  <si>
    <r>
      <t>C7. Porcentaje de publicaciones difundidas por medio de plataformas digitales</t>
    </r>
    <r>
      <rPr>
        <i/>
        <sz val="10"/>
        <color indexed="30"/>
        <rFont val="Soberana Sans"/>
      </rPr>
      <t xml:space="preserve">
</t>
    </r>
  </si>
  <si>
    <t>(Número de publicaciones difundidas a través de plataformas digitales en el periodo t/número de publicaciones programadas para difusión a través de plataformas digitales en el periodo t)*100</t>
  </si>
  <si>
    <t>A 1 A2.C2  Integración de imágenes satelitales</t>
  </si>
  <si>
    <r>
      <t>A2.C2 Porcentaje de superficie integrada en imágenes satelitales</t>
    </r>
    <r>
      <rPr>
        <i/>
        <sz val="10"/>
        <color indexed="30"/>
        <rFont val="Soberana Sans"/>
      </rPr>
      <t xml:space="preserve">
</t>
    </r>
  </si>
  <si>
    <t>(Sumatoria de la superficie de las imágenes satelitales integradas en el periodo t/Superficie del territorio nacional)*100</t>
  </si>
  <si>
    <t>A 2 A1.C2 Elaboración de reportes</t>
  </si>
  <si>
    <r>
      <t>A1.C2 Porcentaje de reportes elaborados</t>
    </r>
    <r>
      <rPr>
        <i/>
        <sz val="10"/>
        <color indexed="30"/>
        <rFont val="Soberana Sans"/>
      </rPr>
      <t xml:space="preserve">
</t>
    </r>
  </si>
  <si>
    <t>(Número de reportes elaborados en el periodo t/ Número de reportes programados en el periodo t)*100</t>
  </si>
  <si>
    <t>B 3 A2.C3 Actualización de Reportes</t>
  </si>
  <si>
    <r>
      <t xml:space="preserve">A2.C3 Porcentaje de reportes actualizados en el portal </t>
    </r>
    <r>
      <rPr>
        <i/>
        <sz val="10"/>
        <color indexed="30"/>
        <rFont val="Soberana Sans"/>
      </rPr>
      <t xml:space="preserve">
</t>
    </r>
  </si>
  <si>
    <t>(Número de reportes actualizados en el portal en el periodo t/Número total de reportes programados en el periodo t)*100</t>
  </si>
  <si>
    <t>B 4 A1.C3 Elaboración de reportes de avance de variables de estadística básica agropecuaria de comercio exterior</t>
  </si>
  <si>
    <r>
      <t>A1.C3 Porcentaje de reportes elaborados</t>
    </r>
    <r>
      <rPr>
        <i/>
        <sz val="10"/>
        <color indexed="30"/>
        <rFont val="Soberana Sans"/>
      </rPr>
      <t xml:space="preserve">
</t>
    </r>
  </si>
  <si>
    <t>(Número de reportes elaborados en el periodo t/número de reportes programados en el periodo t)*100</t>
  </si>
  <si>
    <t>C 5 A1.C4 Elaboración de publicaciones impresas con información del sector agroalimentario y agroindustrial</t>
  </si>
  <si>
    <r>
      <t>A1.C4 Porcentaje de elaboración de publicaciones impresas</t>
    </r>
    <r>
      <rPr>
        <i/>
        <sz val="10"/>
        <color indexed="30"/>
        <rFont val="Soberana Sans"/>
      </rPr>
      <t xml:space="preserve">
</t>
    </r>
  </si>
  <si>
    <t>(Número de publicaciones impresas elaboradas en el periodo t/número de publicaciones impresas programadas en el periodo t)*100</t>
  </si>
  <si>
    <t>C 6 A2.C4 Elaboración de publicaciones digitales con información agroalimentaria y agroindustrial</t>
  </si>
  <si>
    <r>
      <t xml:space="preserve">A2.C4 Porcentaje de publicaciones digitales elaboradas </t>
    </r>
    <r>
      <rPr>
        <i/>
        <sz val="10"/>
        <color indexed="30"/>
        <rFont val="Soberana Sans"/>
      </rPr>
      <t xml:space="preserve">
</t>
    </r>
  </si>
  <si>
    <t>(Número de publicaciones digitales elaboradas en el periodo t/número de publicaciones digitales programadas en el periodo t)*100</t>
  </si>
  <si>
    <t>D 7 A1.C5 Integración de información del sector cañero económica-productiva (Integración de corridas de campo, fábrica y reportes de comercio exterior)</t>
  </si>
  <si>
    <r>
      <t>A1.C5 Porcentaje de información económica-productiva integrada</t>
    </r>
    <r>
      <rPr>
        <i/>
        <sz val="10"/>
        <color indexed="30"/>
        <rFont val="Soberana Sans"/>
      </rPr>
      <t xml:space="preserve">
</t>
    </r>
  </si>
  <si>
    <t>(Número de reportes integrados acumulados al trimestre del año t) / (Número de reportes totales requeridos en el año t) * 100</t>
  </si>
  <si>
    <t>D 8 A2.C5 Actualización de bases de datos del sistema Integral para el Desarrollo Sustentable de la Caña de Azúcar</t>
  </si>
  <si>
    <r>
      <t>A2.C5 Porcentaje de base de datos actualizadas dentro del sistema Integral para el Desarrollo Sustentable de la Caña de Azúcar</t>
    </r>
    <r>
      <rPr>
        <i/>
        <sz val="10"/>
        <color indexed="30"/>
        <rFont val="Soberana Sans"/>
      </rPr>
      <t xml:space="preserve">
</t>
    </r>
  </si>
  <si>
    <t>(número de Bases de datos que componen al sistema Integral para el Desarrollo Sustentable de la Caña de Azúcar actualizadas al trimestre del año t) / (total de Bases de Datos que componen al Sistema Integral para el Desarrollo Sustentable de la Caña de Azúcar del año t)*100</t>
  </si>
  <si>
    <t>E 9 A2.C1 Generación de reportes validados con información agropecuaria</t>
  </si>
  <si>
    <r>
      <t>A2.C1 Porcentaje de reportes validados con información agropecuaria</t>
    </r>
    <r>
      <rPr>
        <i/>
        <sz val="10"/>
        <color indexed="30"/>
        <rFont val="Soberana Sans"/>
      </rPr>
      <t xml:space="preserve">
</t>
    </r>
  </si>
  <si>
    <t>(RVt / RPt)* 100, donde RVt = Reportes estadísticos agropecuarios validados en el periodo de estudio y RPt = Reportes estadísticos agropecuarios programados en el periodo de estudio.</t>
  </si>
  <si>
    <t>E 10 A1.C1 Construción y actualización de padrones agroalimentarios y agroindustriales</t>
  </si>
  <si>
    <r>
      <t xml:space="preserve">A1.C1 Porcentaje de padrones construidos y actualizados de interés nacional </t>
    </r>
    <r>
      <rPr>
        <i/>
        <sz val="10"/>
        <color indexed="30"/>
        <rFont val="Soberana Sans"/>
      </rPr>
      <t xml:space="preserve">
</t>
    </r>
  </si>
  <si>
    <t>(Padrones construidos y actualizados en el año t /Padrones programados en el año t)*100</t>
  </si>
  <si>
    <t>F 11 A1.C8 Atención de solicitudes de información agroalimentaria, agroindustrial y geográfica recibidas</t>
  </si>
  <si>
    <r>
      <t xml:space="preserve">A1.C8 Porcentaje de solicitudes de información atendidas respecto de las recibidas </t>
    </r>
    <r>
      <rPr>
        <i/>
        <sz val="10"/>
        <color indexed="30"/>
        <rFont val="Soberana Sans"/>
      </rPr>
      <t xml:space="preserve">
</t>
    </r>
  </si>
  <si>
    <t>(Número de solicitudes atendidas en el periodo t/número de solicitudes recibidas en el periodo t)*100</t>
  </si>
  <si>
    <t>G 12 A1.C6 Elaboración de reportes para el cálculo de indicadores económicos</t>
  </si>
  <si>
    <r>
      <t>A1.C6 Porcentaje de reportes elaborados para cálculo de indicadores económicos elaborados</t>
    </r>
    <r>
      <rPr>
        <i/>
        <sz val="10"/>
        <color indexed="30"/>
        <rFont val="Soberana Sans"/>
      </rPr>
      <t xml:space="preserve">
</t>
    </r>
  </si>
  <si>
    <t>H 13 A1.C7 Difusión de publicaciones del sector agroalimentario y agroindustrial por medio de plataformas digitales</t>
  </si>
  <si>
    <r>
      <t>A1.C7 Porcentaje de publicaciones difundidas en redes sociales</t>
    </r>
    <r>
      <rPr>
        <i/>
        <sz val="10"/>
        <color indexed="30"/>
        <rFont val="Soberana Sans"/>
      </rPr>
      <t xml:space="preserve">
</t>
    </r>
  </si>
  <si>
    <t>(Número de publicaciones digitales difundidas en plataformas digitales en el periodo t/número de publicaciones digitales programadas para su difusión a través de plataformas digitales en el periodo t)*100</t>
  </si>
  <si>
    <r>
      <t xml:space="preserve">F.2 Porcentaje de cumplimiento del Inventario Óptimo de azúcar
</t>
    </r>
    <r>
      <rPr>
        <sz val="10"/>
        <rFont val="Soberana Sans"/>
        <family val="2"/>
      </rPr>
      <t>Sin Información,Sin Justificación</t>
    </r>
  </si>
  <si>
    <r>
      <t xml:space="preserve">Participación de la producción nacional en la oferta total de los principales granos y oleaginosas (maíz, trigo, frijol, arroz, sorgo y soya)
</t>
    </r>
    <r>
      <rPr>
        <sz val="10"/>
        <rFont val="Soberana Sans"/>
        <family val="2"/>
      </rPr>
      <t>Sin Información,Sin Justificación</t>
    </r>
  </si>
  <si>
    <r>
      <t xml:space="preserve">F3. Porcentaje de información de estadística básica, derivada y geoespacial generada y difundida conforme al calendario. 
</t>
    </r>
    <r>
      <rPr>
        <sz val="10"/>
        <rFont val="Soberana Sans"/>
        <family val="2"/>
      </rPr>
      <t>Sin Información,Sin Justificación</t>
    </r>
  </si>
  <si>
    <r>
      <t xml:space="preserve">P.2 Porcentaje de usuarios que consideran útil la información del Sistema Integral para el Desarrollo Sustentable de la caña de azúcar.
</t>
    </r>
    <r>
      <rPr>
        <sz val="10"/>
        <rFont val="Soberana Sans"/>
        <family val="2"/>
      </rPr>
      <t>Sin Información,Sin Justificación</t>
    </r>
  </si>
  <si>
    <r>
      <t xml:space="preserve">P.1 Porcentaje de precisión de la información estadística y geoespacial agroalimentaria y agroindustrial para la toma de decisiones
</t>
    </r>
    <r>
      <rPr>
        <sz val="10"/>
        <rFont val="Soberana Sans"/>
        <family val="2"/>
      </rPr>
      <t>Sin Información,Sin Justificación</t>
    </r>
  </si>
  <si>
    <r>
      <t xml:space="preserve">P.2.1 Porcentaje de integrantes de la Junta Directiva que usan la información del Sistema Integral para el Desarrollo Sustentable de la Caña de Azúcar
</t>
    </r>
    <r>
      <rPr>
        <sz val="10"/>
        <rFont val="Soberana Sans"/>
        <family val="2"/>
      </rPr>
      <t>Sin Información,Sin Justificación</t>
    </r>
  </si>
  <si>
    <r>
      <t xml:space="preserve">C2 Porcentaje de productos geoespaciales agroalimentarios realizados
</t>
    </r>
    <r>
      <rPr>
        <sz val="10"/>
        <rFont val="Soberana Sans"/>
        <family val="2"/>
      </rPr>
      <t xml:space="preserve"> Causa : El comportamiento de la meta está de acuerdo a lo programado Efecto: El comportamiento de la meta está de acuerdo a lo programado Otros Motivos:</t>
    </r>
  </si>
  <si>
    <r>
      <t xml:space="preserve">C3. Porcentaje de balanzas de disponibilidad-consumo elaboradas
</t>
    </r>
    <r>
      <rPr>
        <sz val="10"/>
        <rFont val="Soberana Sans"/>
        <family val="2"/>
      </rPr>
      <t xml:space="preserve"> Causa : El comportamiento de la meta está de acuerdo a lo programado Efecto: El comportamiento de la meta está de acuerdo a lo programado Otros Motivos:</t>
    </r>
  </si>
  <si>
    <r>
      <t xml:space="preserve">C4. Porcentaje de cumplimiento de publicaciones difundidas 
</t>
    </r>
    <r>
      <rPr>
        <sz val="10"/>
        <rFont val="Soberana Sans"/>
        <family val="2"/>
      </rPr>
      <t xml:space="preserve"> Causa : El comportamiento de la meta está de acuerdo a lo programado Efecto: El comportamiento de la meta está de acuerdo a lo programado Otros Motivos:</t>
    </r>
  </si>
  <si>
    <r>
      <t xml:space="preserve">C4.2 Porcentaje de Publicaciones difundidas de la agroindustria azucarera
</t>
    </r>
    <r>
      <rPr>
        <sz val="10"/>
        <rFont val="Soberana Sans"/>
        <family val="2"/>
      </rPr>
      <t xml:space="preserve"> Causa : El comportamiento de la meta está de acuerdo a lo programado.   Efecto: El comportamiento de la meta está de acuerdo a lo programado.   Otros Motivos:</t>
    </r>
  </si>
  <si>
    <r>
      <t xml:space="preserve">C5. Tasa de variación de visitas realizadas por los actores de la agroindustria de la caña de azúcar, al portal del Comité Nacional para el Desarrollo Sustentable de la Caña de Azúcar
</t>
    </r>
    <r>
      <rPr>
        <sz val="10"/>
        <rFont val="Soberana Sans"/>
        <family val="2"/>
      </rPr>
      <t xml:space="preserve"> Causa : La diferencia de 14.66 puntos porcentuales de más a la meta estimada, se debe a que se registró un mayor número de visitas a la página web, lo cual refleja la utilidad que tiene los contenidos de la Página.   Efecto: No se esperan efectos adversos en ninguna de las metas de los indicadores ya que a mayor incremento de las visitas refleja mayor uso de la misma.   Otros Motivos:</t>
    </r>
  </si>
  <si>
    <r>
      <t xml:space="preserve">C1. Porcentaje de bases de datos de las estadísticas agropecuarias publicadas
</t>
    </r>
    <r>
      <rPr>
        <sz val="10"/>
        <rFont val="Soberana Sans"/>
        <family val="2"/>
      </rPr>
      <t xml:space="preserve"> Causa : El comportamiento de la meta está de acuerdo a lo programado Efecto: El comportamiento de la meta está de acuerdo a lo programado Otros Motivos:</t>
    </r>
  </si>
  <si>
    <r>
      <t xml:space="preserve">C8. Porcentaje de solicitudes atendidas en los plazos establecidos respecto de las recibidas
</t>
    </r>
    <r>
      <rPr>
        <sz val="10"/>
        <rFont val="Soberana Sans"/>
        <family val="2"/>
      </rPr>
      <t xml:space="preserve"> Causa : Se atendieron más consultas de las programadas durante el periodo enero-junio, debido a un incremento en las solicitudes; sin embargo, se pronostica que la meta se cumplirá de acuerdo con lo programado al concluir el año.  Efecto: Dado que la meta es parcial, se considera que en los próximos meses el total de consultas recibidas y atendidas se ajustará a la meta anual programada. Otros Motivos:</t>
    </r>
  </si>
  <si>
    <r>
      <t xml:space="preserve">C6. Porcentaje de reportes elaborados para cálculo de indicadores económicos publicados
</t>
    </r>
    <r>
      <rPr>
        <sz val="10"/>
        <rFont val="Soberana Sans"/>
        <family val="2"/>
      </rPr>
      <t xml:space="preserve"> Causa : El comportamiento de la meta está de acuerdo a lo programado Efecto: El comportamiento de la meta está de acuerdo a lo programado Otros Motivos:</t>
    </r>
  </si>
  <si>
    <r>
      <t xml:space="preserve">C7. Porcentaje de publicaciones difundidas por medio de plataformas digitales
</t>
    </r>
    <r>
      <rPr>
        <sz val="10"/>
        <rFont val="Soberana Sans"/>
        <family val="2"/>
      </rPr>
      <t xml:space="preserve"> Causa : El comportamiento de la meta está de acuerdo a lo programado Efecto: El comportamiento de la meta está de acuerdo a lo programado Otros Motivos:</t>
    </r>
  </si>
  <si>
    <r>
      <t xml:space="preserve">A2.C2 Porcentaje de superficie integrada en imágenes satelitales
</t>
    </r>
    <r>
      <rPr>
        <sz val="10"/>
        <rFont val="Soberana Sans"/>
        <family val="2"/>
      </rPr>
      <t xml:space="preserve"> Causa : El comportamiento de la meta está de acuerdo a lo programado Efecto: El comportamiento de la meta está de acuerdo a lo programado Otros Motivos:</t>
    </r>
  </si>
  <si>
    <r>
      <t xml:space="preserve">A1.C2 Porcentaje de reportes elaborados
</t>
    </r>
    <r>
      <rPr>
        <sz val="10"/>
        <rFont val="Soberana Sans"/>
        <family val="2"/>
      </rPr>
      <t xml:space="preserve"> Causa : El comportamiento de la meta está de acuerdo a lo programado Efecto: El comportamiento de la meta está de acuerdo a lo programado Otros Motivos:</t>
    </r>
  </si>
  <si>
    <r>
      <t xml:space="preserve">A2.C3 Porcentaje de reportes actualizados en el portal 
</t>
    </r>
    <r>
      <rPr>
        <sz val="10"/>
        <rFont val="Soberana Sans"/>
        <family val="2"/>
      </rPr>
      <t xml:space="preserve"> Causa : El comportamiento de la meta está de acuerdo a lo programado Efecto: El comportamiento de la meta está de acuerdo a lo programado Otros Motivos:</t>
    </r>
  </si>
  <si>
    <r>
      <t xml:space="preserve">A1.C3 Porcentaje de reportes elaborados
</t>
    </r>
    <r>
      <rPr>
        <sz val="10"/>
        <rFont val="Soberana Sans"/>
        <family val="2"/>
      </rPr>
      <t xml:space="preserve"> Causa : El comportamiento de la meta está de acuerdo a lo programado Efecto: El comportamiento de la meta está de acuerdo a lo programado Otros Motivos:</t>
    </r>
  </si>
  <si>
    <r>
      <t xml:space="preserve">A1.C4 Porcentaje de elaboración de publicaciones impresas
</t>
    </r>
    <r>
      <rPr>
        <sz val="10"/>
        <rFont val="Soberana Sans"/>
        <family val="2"/>
      </rPr>
      <t xml:space="preserve"> Causa : El comportamiento de la meta está de acuerdo a lo programado Efecto: El comportamiento de la meta está de acuerdo a lo programado Otros Motivos:</t>
    </r>
  </si>
  <si>
    <r>
      <t xml:space="preserve">A2.C4 Porcentaje de publicaciones digitales elaboradas 
</t>
    </r>
    <r>
      <rPr>
        <sz val="10"/>
        <rFont val="Soberana Sans"/>
        <family val="2"/>
      </rPr>
      <t xml:space="preserve"> Causa : El comportamiento de la meta está de acuerdo a lo programado Efecto: El comportamiento de la meta está de acuerdo a lo programado Otros Motivos:</t>
    </r>
  </si>
  <si>
    <r>
      <t xml:space="preserve">A1.C5 Porcentaje de información económica-productiva integrada
</t>
    </r>
    <r>
      <rPr>
        <sz val="10"/>
        <rFont val="Soberana Sans"/>
        <family val="2"/>
      </rPr>
      <t xml:space="preserve"> Causa : El 1.63 punto porcentual por arriba de lo planeado en el número de reportes integrados, se debe a que para el segundo trimestre se recibieron más corridas de fábrica, ya que el periodo de molienda de algunos ingenios rebasó su fecha estimada de cierre. Efecto: No se esperan efectos adversos en las metas de los siguientes trimestres para los indicadores de Actividad, Componente, Propósito y FIN. Otros Motivos:</t>
    </r>
  </si>
  <si>
    <r>
      <t xml:space="preserve">A2.C5 Porcentaje de base de datos actualizadas dentro del sistema Integral para el Desarrollo Sustentable de la Caña de Azúcar
</t>
    </r>
    <r>
      <rPr>
        <sz val="10"/>
        <rFont val="Soberana Sans"/>
        <family val="2"/>
      </rPr>
      <t xml:space="preserve"> Causa : El comportamiento de la meta está de acuerdo a lo programado. Efecto: El comportamiento de la meta está de acuerdo a lo programado. Otros Motivos:</t>
    </r>
  </si>
  <si>
    <r>
      <t xml:space="preserve">A2.C1 Porcentaje de reportes validados con información agropecuaria
</t>
    </r>
    <r>
      <rPr>
        <sz val="10"/>
        <rFont val="Soberana Sans"/>
        <family val="2"/>
      </rPr>
      <t xml:space="preserve"> Causa : El comportamiento de la meta está de acuerdo a lo programado Efecto: El comportamiento de la meta está de acuerdo a lo programado Otros Motivos:</t>
    </r>
  </si>
  <si>
    <r>
      <t xml:space="preserve">A1.C1 Porcentaje de padrones construidos y actualizados de interés nacional 
</t>
    </r>
    <r>
      <rPr>
        <sz val="10"/>
        <rFont val="Soberana Sans"/>
        <family val="2"/>
      </rPr>
      <t xml:space="preserve"> Causa : El comportamiento de la meta está de acuerdo a lo programado Efecto: El comportamiento de la meta está de acuerdo a lo programado Otros Motivos:</t>
    </r>
  </si>
  <si>
    <r>
      <t xml:space="preserve">A1.C8 Porcentaje de solicitudes de información atendidas respecto de las recibidas 
</t>
    </r>
    <r>
      <rPr>
        <sz val="10"/>
        <rFont val="Soberana Sans"/>
        <family val="2"/>
      </rPr>
      <t xml:space="preserve"> Causa : Se atendieron más consultas de las programadas durante el periodo enero-junio, debido a un incremento en las solicitudes; sin embargo, se pronostica que la meta se cumplirá de acuerdo con lo programado al concluir el año.  Efecto: Dado que la meta es parcial, se considera que en los próximos meses el total de consultas recibidas y atendidas se ajustará a la meta anual programada. Otros Motivos:</t>
    </r>
  </si>
  <si>
    <r>
      <t xml:space="preserve">A1.C6 Porcentaje de reportes elaborados para cálculo de indicadores económicos elaborados
</t>
    </r>
    <r>
      <rPr>
        <sz val="10"/>
        <rFont val="Soberana Sans"/>
        <family val="2"/>
      </rPr>
      <t xml:space="preserve"> Causa : El comportamiento de la meta está de acuerdo a lo programado Efecto: El comportamiento de la meta está de acuerdo a lo programado Otros Motivos:</t>
    </r>
  </si>
  <si>
    <r>
      <t xml:space="preserve">A1.C7 Porcentaje de publicaciones difundidas en redes sociales
</t>
    </r>
    <r>
      <rPr>
        <sz val="10"/>
        <rFont val="Soberana Sans"/>
        <family val="2"/>
      </rPr>
      <t xml:space="preserve"> Causa : El comportamiento de la meta está de acuerdo a lo programado Efecto: El comportamiento de la meta está de acuerdo a lo programado Otros Motivos:</t>
    </r>
  </si>
  <si>
    <r>
      <t>Productividad laboral en el sector agropecuario y pesquero</t>
    </r>
    <r>
      <rPr>
        <i/>
        <sz val="10"/>
        <color indexed="30"/>
        <rFont val="Soberana Sans"/>
      </rPr>
      <t xml:space="preserve">
</t>
    </r>
  </si>
  <si>
    <r>
      <t>Tasa de crecimiento del PIB agropecuario y pesquero</t>
    </r>
    <r>
      <rPr>
        <i/>
        <sz val="10"/>
        <color indexed="30"/>
        <rFont val="Soberana Sans"/>
      </rPr>
      <t xml:space="preserve">
</t>
    </r>
  </si>
  <si>
    <r>
      <t>Volumen de producción con cobertura de riesgos de mercado del total de la producción comercializable elegible</t>
    </r>
    <r>
      <rPr>
        <i/>
        <sz val="10"/>
        <color indexed="30"/>
        <rFont val="Soberana Sans"/>
      </rPr>
      <t xml:space="preserve">
</t>
    </r>
  </si>
  <si>
    <r>
      <t>Porcentaje del territorio nacional conservado libre de la mosca de la fruta</t>
    </r>
    <r>
      <rPr>
        <i/>
        <sz val="10"/>
        <color indexed="30"/>
        <rFont val="Soberana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</si>
</sst>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
  </numFmts>
  <fonts count="31">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4"/>
      <color indexed="9"/>
      <name val="Soberana Sans"/>
      <family val="3"/>
    </font>
    <font>
      <b/>
      <sz val="11"/>
      <color indexed="8"/>
      <name val="Soberana Sans"/>
      <family val="2"/>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1" fillId="0" borderId="0" xfId="0" applyFont="1" applyFill="1" applyAlignment="1">
      <alignment vertical="center"/>
    </xf>
    <xf numFmtId="0" fontId="28" fillId="33" borderId="0" xfId="0" applyFont="1" applyFill="1" applyAlignment="1">
      <alignment horizontal="center" vertical="center" wrapText="1"/>
    </xf>
    <xf numFmtId="0" fontId="22"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Border="1" applyAlignment="1">
      <alignment horizontal="center" vertical="top" wrapText="1"/>
    </xf>
    <xf numFmtId="0" fontId="29"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3"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xf numFmtId="3" fontId="19" fillId="0" borderId="40" xfId="0" applyNumberFormat="1" applyFont="1" applyBorder="1" applyAlignment="1">
      <alignment horizontal="righ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topLeftCell="A25" zoomScale="80" zoomScaleNormal="80" zoomScaleSheetLayoutView="80" workbookViewId="0">
      <selection activeCell="A26" sqref="A26:XFD26"/>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3.1093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30"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4</v>
      </c>
      <c r="D4" s="15" t="s">
        <v>5</v>
      </c>
      <c r="E4" s="15"/>
      <c r="F4" s="15"/>
      <c r="G4" s="15"/>
      <c r="H4" s="15"/>
      <c r="I4" s="16"/>
      <c r="J4" s="17" t="s">
        <v>6</v>
      </c>
      <c r="K4" s="18" t="s">
        <v>7</v>
      </c>
      <c r="L4" s="19" t="s">
        <v>8</v>
      </c>
      <c r="M4" s="19"/>
      <c r="N4" s="19"/>
      <c r="O4" s="19"/>
      <c r="P4" s="17" t="s">
        <v>9</v>
      </c>
      <c r="Q4" s="19" t="s">
        <v>10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37</v>
      </c>
      <c r="D11" s="58"/>
      <c r="E11" s="58"/>
      <c r="F11" s="58"/>
      <c r="G11" s="58"/>
      <c r="H11" s="58"/>
      <c r="I11" s="58" t="s">
        <v>38</v>
      </c>
      <c r="J11" s="58"/>
      <c r="K11" s="58"/>
      <c r="L11" s="58" t="s">
        <v>39</v>
      </c>
      <c r="M11" s="58"/>
      <c r="N11" s="58"/>
      <c r="O11" s="58"/>
      <c r="P11" s="59" t="s">
        <v>40</v>
      </c>
      <c r="Q11" s="59" t="s">
        <v>41</v>
      </c>
      <c r="R11" s="59">
        <v>100</v>
      </c>
      <c r="S11" s="59" t="s">
        <v>42</v>
      </c>
      <c r="T11" s="59" t="s">
        <v>42</v>
      </c>
      <c r="U11" s="60" t="str">
        <f>IF(ISERR(T11/S11*100),"N/A",T11/S11*100)</f>
        <v>N/A</v>
      </c>
    </row>
    <row r="12" spans="1:34" ht="75" customHeight="1" thickBot="1">
      <c r="A12" s="56"/>
      <c r="B12" s="61" t="s">
        <v>43</v>
      </c>
      <c r="C12" s="62" t="s">
        <v>43</v>
      </c>
      <c r="D12" s="62"/>
      <c r="E12" s="62"/>
      <c r="F12" s="62"/>
      <c r="G12" s="62"/>
      <c r="H12" s="62"/>
      <c r="I12" s="62" t="s">
        <v>1295</v>
      </c>
      <c r="J12" s="62"/>
      <c r="K12" s="62"/>
      <c r="L12" s="62" t="s">
        <v>44</v>
      </c>
      <c r="M12" s="62"/>
      <c r="N12" s="62"/>
      <c r="O12" s="62"/>
      <c r="P12" s="63" t="s">
        <v>45</v>
      </c>
      <c r="Q12" s="63" t="s">
        <v>41</v>
      </c>
      <c r="R12" s="64">
        <v>62944</v>
      </c>
      <c r="S12" s="64" t="s">
        <v>42</v>
      </c>
      <c r="T12" s="64" t="s">
        <v>42</v>
      </c>
      <c r="U12" s="65" t="str">
        <f>IF(ISERR(T12/S12*100),"N/A",T12/S12*100)</f>
        <v>N/A</v>
      </c>
    </row>
    <row r="13" spans="1:34" ht="75" customHeight="1" thickTop="1" thickBot="1">
      <c r="A13" s="56"/>
      <c r="B13" s="57" t="s">
        <v>46</v>
      </c>
      <c r="C13" s="58" t="s">
        <v>47</v>
      </c>
      <c r="D13" s="58"/>
      <c r="E13" s="58"/>
      <c r="F13" s="58"/>
      <c r="G13" s="58"/>
      <c r="H13" s="58"/>
      <c r="I13" s="58" t="s">
        <v>48</v>
      </c>
      <c r="J13" s="58"/>
      <c r="K13" s="58"/>
      <c r="L13" s="58" t="s">
        <v>49</v>
      </c>
      <c r="M13" s="58"/>
      <c r="N13" s="58"/>
      <c r="O13" s="58"/>
      <c r="P13" s="59" t="s">
        <v>40</v>
      </c>
      <c r="Q13" s="59" t="s">
        <v>50</v>
      </c>
      <c r="R13" s="59">
        <v>100</v>
      </c>
      <c r="S13" s="59" t="s">
        <v>42</v>
      </c>
      <c r="T13" s="59" t="s">
        <v>42</v>
      </c>
      <c r="U13" s="60" t="str">
        <f>IF(ISERR(T13/S13*100),"N/A",T13/S13*100)</f>
        <v>N/A</v>
      </c>
    </row>
    <row r="14" spans="1:34" ht="75" customHeight="1" thickTop="1" thickBot="1">
      <c r="A14" s="56"/>
      <c r="B14" s="57" t="s">
        <v>51</v>
      </c>
      <c r="C14" s="58" t="s">
        <v>52</v>
      </c>
      <c r="D14" s="58"/>
      <c r="E14" s="58"/>
      <c r="F14" s="58"/>
      <c r="G14" s="58"/>
      <c r="H14" s="58"/>
      <c r="I14" s="58" t="s">
        <v>53</v>
      </c>
      <c r="J14" s="58"/>
      <c r="K14" s="58"/>
      <c r="L14" s="58" t="s">
        <v>54</v>
      </c>
      <c r="M14" s="58"/>
      <c r="N14" s="58"/>
      <c r="O14" s="58"/>
      <c r="P14" s="59" t="s">
        <v>40</v>
      </c>
      <c r="Q14" s="59" t="s">
        <v>55</v>
      </c>
      <c r="R14" s="59">
        <v>100</v>
      </c>
      <c r="S14" s="59">
        <v>46.67</v>
      </c>
      <c r="T14" s="59">
        <v>48.9</v>
      </c>
      <c r="U14" s="60">
        <f>IF(ISERR(T14/S14*100),"N/A",T14/S14*100)</f>
        <v>104.77823012641953</v>
      </c>
    </row>
    <row r="15" spans="1:34" ht="75" customHeight="1" thickTop="1" thickBot="1">
      <c r="A15" s="56"/>
      <c r="B15" s="57" t="s">
        <v>56</v>
      </c>
      <c r="C15" s="58" t="s">
        <v>57</v>
      </c>
      <c r="D15" s="58"/>
      <c r="E15" s="58"/>
      <c r="F15" s="58"/>
      <c r="G15" s="58"/>
      <c r="H15" s="58"/>
      <c r="I15" s="58" t="s">
        <v>58</v>
      </c>
      <c r="J15" s="58"/>
      <c r="K15" s="58"/>
      <c r="L15" s="58" t="s">
        <v>59</v>
      </c>
      <c r="M15" s="58"/>
      <c r="N15" s="58"/>
      <c r="O15" s="58"/>
      <c r="P15" s="59" t="s">
        <v>40</v>
      </c>
      <c r="Q15" s="59" t="s">
        <v>60</v>
      </c>
      <c r="R15" s="59">
        <v>100</v>
      </c>
      <c r="S15" s="59" t="s">
        <v>42</v>
      </c>
      <c r="T15" s="59" t="s">
        <v>42</v>
      </c>
      <c r="U15" s="60" t="str">
        <f>IF(ISERR((S15-T15)*100/S15+100),"N/A",(S15-T15)*100/S15+100)</f>
        <v>N/A</v>
      </c>
    </row>
    <row r="16" spans="1:34" ht="22.5" customHeight="1" thickTop="1" thickBot="1">
      <c r="B16" s="9" t="s">
        <v>61</v>
      </c>
      <c r="C16" s="10"/>
      <c r="D16" s="10"/>
      <c r="E16" s="10"/>
      <c r="F16" s="10"/>
      <c r="G16" s="10"/>
      <c r="H16" s="11"/>
      <c r="I16" s="11"/>
      <c r="J16" s="11"/>
      <c r="K16" s="11"/>
      <c r="L16" s="11"/>
      <c r="M16" s="11"/>
      <c r="N16" s="11"/>
      <c r="O16" s="11"/>
      <c r="P16" s="11"/>
      <c r="Q16" s="11"/>
      <c r="R16" s="11"/>
      <c r="S16" s="11"/>
      <c r="T16" s="11"/>
      <c r="U16" s="12"/>
      <c r="V16" s="66"/>
    </row>
    <row r="17" spans="2:21" ht="26.25" customHeight="1" thickTop="1">
      <c r="B17" s="67"/>
      <c r="C17" s="68"/>
      <c r="D17" s="68"/>
      <c r="E17" s="68"/>
      <c r="F17" s="68"/>
      <c r="G17" s="68"/>
      <c r="H17" s="69"/>
      <c r="I17" s="69"/>
      <c r="J17" s="69"/>
      <c r="K17" s="69"/>
      <c r="L17" s="69"/>
      <c r="M17" s="69"/>
      <c r="N17" s="69"/>
      <c r="O17" s="69"/>
      <c r="P17" s="70"/>
      <c r="Q17" s="71"/>
      <c r="R17" s="72" t="s">
        <v>62</v>
      </c>
      <c r="S17" s="40" t="s">
        <v>63</v>
      </c>
      <c r="T17" s="72" t="s">
        <v>64</v>
      </c>
      <c r="U17" s="40" t="s">
        <v>65</v>
      </c>
    </row>
    <row r="18" spans="2:21" ht="26.25" customHeight="1" thickBot="1">
      <c r="B18" s="73"/>
      <c r="C18" s="74"/>
      <c r="D18" s="74"/>
      <c r="E18" s="74"/>
      <c r="F18" s="74"/>
      <c r="G18" s="74"/>
      <c r="H18" s="75"/>
      <c r="I18" s="75"/>
      <c r="J18" s="75"/>
      <c r="K18" s="75"/>
      <c r="L18" s="75"/>
      <c r="M18" s="75"/>
      <c r="N18" s="75"/>
      <c r="O18" s="75"/>
      <c r="P18" s="76"/>
      <c r="Q18" s="77"/>
      <c r="R18" s="78" t="s">
        <v>66</v>
      </c>
      <c r="S18" s="77" t="s">
        <v>66</v>
      </c>
      <c r="T18" s="77" t="s">
        <v>66</v>
      </c>
      <c r="U18" s="77" t="s">
        <v>67</v>
      </c>
    </row>
    <row r="19" spans="2:21" ht="13.5" customHeight="1" thickBot="1">
      <c r="B19" s="79" t="s">
        <v>68</v>
      </c>
      <c r="C19" s="80"/>
      <c r="D19" s="80"/>
      <c r="E19" s="81"/>
      <c r="F19" s="81"/>
      <c r="G19" s="81"/>
      <c r="H19" s="82"/>
      <c r="I19" s="82"/>
      <c r="J19" s="82"/>
      <c r="K19" s="82"/>
      <c r="L19" s="82"/>
      <c r="M19" s="82"/>
      <c r="N19" s="82"/>
      <c r="O19" s="82"/>
      <c r="P19" s="83"/>
      <c r="Q19" s="83"/>
      <c r="R19" s="84" t="str">
        <f t="shared" ref="R19:T20" si="0">"N/D"</f>
        <v>N/D</v>
      </c>
      <c r="S19" s="84" t="str">
        <f t="shared" si="0"/>
        <v>N/D</v>
      </c>
      <c r="T19" s="84" t="str">
        <f t="shared" si="0"/>
        <v>N/D</v>
      </c>
      <c r="U19" s="85" t="str">
        <f>+IF(ISERR(T19/S19*100),"N/A",T19/S19*100)</f>
        <v>N/A</v>
      </c>
    </row>
    <row r="20" spans="2:21" ht="13.5" customHeight="1" thickBot="1">
      <c r="B20" s="86" t="s">
        <v>69</v>
      </c>
      <c r="C20" s="87"/>
      <c r="D20" s="87"/>
      <c r="E20" s="88"/>
      <c r="F20" s="88"/>
      <c r="G20" s="88"/>
      <c r="H20" s="89"/>
      <c r="I20" s="89"/>
      <c r="J20" s="89"/>
      <c r="K20" s="89"/>
      <c r="L20" s="89"/>
      <c r="M20" s="89"/>
      <c r="N20" s="89"/>
      <c r="O20" s="89"/>
      <c r="P20" s="90"/>
      <c r="Q20" s="90"/>
      <c r="R20" s="84" t="str">
        <f t="shared" si="0"/>
        <v>N/D</v>
      </c>
      <c r="S20" s="84" t="str">
        <f t="shared" si="0"/>
        <v>N/D</v>
      </c>
      <c r="T20" s="84" t="str">
        <f t="shared" si="0"/>
        <v>N/D</v>
      </c>
      <c r="U20" s="85" t="str">
        <f>+IF(ISERR(T20/S20*100),"N/A",T20/S20*100)</f>
        <v>N/A</v>
      </c>
    </row>
    <row r="21" spans="2:21" ht="14.7" customHeight="1" thickTop="1" thickBot="1">
      <c r="B21" s="9" t="s">
        <v>70</v>
      </c>
      <c r="C21" s="10"/>
      <c r="D21" s="10"/>
      <c r="E21" s="10"/>
      <c r="F21" s="10"/>
      <c r="G21" s="10"/>
      <c r="H21" s="11"/>
      <c r="I21" s="11"/>
      <c r="J21" s="11"/>
      <c r="K21" s="11"/>
      <c r="L21" s="11"/>
      <c r="M21" s="11"/>
      <c r="N21" s="11"/>
      <c r="O21" s="11"/>
      <c r="P21" s="11"/>
      <c r="Q21" s="11"/>
      <c r="R21" s="11"/>
      <c r="S21" s="11"/>
      <c r="T21" s="11"/>
      <c r="U21" s="12"/>
    </row>
    <row r="22" spans="2:21" ht="44.25" customHeight="1" thickTop="1">
      <c r="B22" s="91" t="s">
        <v>71</v>
      </c>
      <c r="C22" s="93"/>
      <c r="D22" s="93"/>
      <c r="E22" s="93"/>
      <c r="F22" s="93"/>
      <c r="G22" s="93"/>
      <c r="H22" s="93"/>
      <c r="I22" s="93"/>
      <c r="J22" s="93"/>
      <c r="K22" s="93"/>
      <c r="L22" s="93"/>
      <c r="M22" s="93"/>
      <c r="N22" s="93"/>
      <c r="O22" s="93"/>
      <c r="P22" s="93"/>
      <c r="Q22" s="93"/>
      <c r="R22" s="93"/>
      <c r="S22" s="93"/>
      <c r="T22" s="93"/>
      <c r="U22" s="92"/>
    </row>
    <row r="23" spans="2:21" ht="34.5" customHeight="1">
      <c r="B23" s="94" t="s">
        <v>72</v>
      </c>
      <c r="C23" s="96"/>
      <c r="D23" s="96"/>
      <c r="E23" s="96"/>
      <c r="F23" s="96"/>
      <c r="G23" s="96"/>
      <c r="H23" s="96"/>
      <c r="I23" s="96"/>
      <c r="J23" s="96"/>
      <c r="K23" s="96"/>
      <c r="L23" s="96"/>
      <c r="M23" s="96"/>
      <c r="N23" s="96"/>
      <c r="O23" s="96"/>
      <c r="P23" s="96"/>
      <c r="Q23" s="96"/>
      <c r="R23" s="96"/>
      <c r="S23" s="96"/>
      <c r="T23" s="96"/>
      <c r="U23" s="95"/>
    </row>
    <row r="24" spans="2:21" ht="34.5" customHeight="1">
      <c r="B24" s="94" t="s">
        <v>73</v>
      </c>
      <c r="C24" s="96"/>
      <c r="D24" s="96"/>
      <c r="E24" s="96"/>
      <c r="F24" s="96"/>
      <c r="G24" s="96"/>
      <c r="H24" s="96"/>
      <c r="I24" s="96"/>
      <c r="J24" s="96"/>
      <c r="K24" s="96"/>
      <c r="L24" s="96"/>
      <c r="M24" s="96"/>
      <c r="N24" s="96"/>
      <c r="O24" s="96"/>
      <c r="P24" s="96"/>
      <c r="Q24" s="96"/>
      <c r="R24" s="96"/>
      <c r="S24" s="96"/>
      <c r="T24" s="96"/>
      <c r="U24" s="95"/>
    </row>
    <row r="25" spans="2:21" ht="34.5" customHeight="1">
      <c r="B25" s="94" t="s">
        <v>74</v>
      </c>
      <c r="C25" s="96"/>
      <c r="D25" s="96"/>
      <c r="E25" s="96"/>
      <c r="F25" s="96"/>
      <c r="G25" s="96"/>
      <c r="H25" s="96"/>
      <c r="I25" s="96"/>
      <c r="J25" s="96"/>
      <c r="K25" s="96"/>
      <c r="L25" s="96"/>
      <c r="M25" s="96"/>
      <c r="N25" s="96"/>
      <c r="O25" s="96"/>
      <c r="P25" s="96"/>
      <c r="Q25" s="96"/>
      <c r="R25" s="96"/>
      <c r="S25" s="96"/>
      <c r="T25" s="96"/>
      <c r="U25" s="95"/>
    </row>
    <row r="26" spans="2:21" ht="63" customHeight="1">
      <c r="B26" s="94" t="s">
        <v>75</v>
      </c>
      <c r="C26" s="96"/>
      <c r="D26" s="96"/>
      <c r="E26" s="96"/>
      <c r="F26" s="96"/>
      <c r="G26" s="96"/>
      <c r="H26" s="96"/>
      <c r="I26" s="96"/>
      <c r="J26" s="96"/>
      <c r="K26" s="96"/>
      <c r="L26" s="96"/>
      <c r="M26" s="96"/>
      <c r="N26" s="96"/>
      <c r="O26" s="96"/>
      <c r="P26" s="96"/>
      <c r="Q26" s="96"/>
      <c r="R26" s="96"/>
      <c r="S26" s="96"/>
      <c r="T26" s="96"/>
      <c r="U26" s="95"/>
    </row>
    <row r="27" spans="2:21" ht="44.25" customHeight="1" thickBot="1">
      <c r="B27" s="97" t="s">
        <v>76</v>
      </c>
      <c r="C27" s="99"/>
      <c r="D27" s="99"/>
      <c r="E27" s="99"/>
      <c r="F27" s="99"/>
      <c r="G27" s="99"/>
      <c r="H27" s="99"/>
      <c r="I27" s="99"/>
      <c r="J27" s="99"/>
      <c r="K27" s="99"/>
      <c r="L27" s="99"/>
      <c r="M27" s="99"/>
      <c r="N27" s="99"/>
      <c r="O27" s="99"/>
      <c r="P27" s="99"/>
      <c r="Q27" s="99"/>
      <c r="R27" s="99"/>
      <c r="S27" s="99"/>
      <c r="T27" s="99"/>
      <c r="U27" s="98"/>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6" fitToHeight="10" orientation="landscape" r:id="rId1"/>
  <headerFooter>
    <oddFooter>&amp;R&amp;P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7"/>
  <sheetViews>
    <sheetView view="pageBreakPreview" zoomScale="80" zoomScaleNormal="80" zoomScaleSheetLayoutView="80" workbookViewId="0">
      <selection activeCell="X1" sqref="W1:X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2.55468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12.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590</v>
      </c>
      <c r="D4" s="15" t="s">
        <v>591</v>
      </c>
      <c r="E4" s="15"/>
      <c r="F4" s="15"/>
      <c r="G4" s="15"/>
      <c r="H4" s="15"/>
      <c r="I4" s="16"/>
      <c r="J4" s="17" t="s">
        <v>6</v>
      </c>
      <c r="K4" s="18" t="s">
        <v>7</v>
      </c>
      <c r="L4" s="19" t="s">
        <v>8</v>
      </c>
      <c r="M4" s="19"/>
      <c r="N4" s="19"/>
      <c r="O4" s="19"/>
      <c r="P4" s="17" t="s">
        <v>9</v>
      </c>
      <c r="Q4" s="19" t="s">
        <v>592</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593</v>
      </c>
      <c r="Q6" s="25"/>
      <c r="R6" s="29"/>
      <c r="S6" s="28" t="s">
        <v>20</v>
      </c>
      <c r="T6" s="25" t="s">
        <v>594</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17" customHeight="1" thickTop="1">
      <c r="A11" s="56"/>
      <c r="B11" s="57" t="s">
        <v>36</v>
      </c>
      <c r="C11" s="58" t="s">
        <v>595</v>
      </c>
      <c r="D11" s="58"/>
      <c r="E11" s="58"/>
      <c r="F11" s="58"/>
      <c r="G11" s="58"/>
      <c r="H11" s="58"/>
      <c r="I11" s="58" t="s">
        <v>596</v>
      </c>
      <c r="J11" s="58"/>
      <c r="K11" s="58"/>
      <c r="L11" s="58" t="s">
        <v>597</v>
      </c>
      <c r="M11" s="58"/>
      <c r="N11" s="58"/>
      <c r="O11" s="58"/>
      <c r="P11" s="59" t="s">
        <v>372</v>
      </c>
      <c r="Q11" s="59" t="s">
        <v>41</v>
      </c>
      <c r="R11" s="59">
        <v>90.82</v>
      </c>
      <c r="S11" s="59" t="s">
        <v>42</v>
      </c>
      <c r="T11" s="59" t="s">
        <v>42</v>
      </c>
      <c r="U11" s="60" t="str">
        <f t="shared" ref="U11:U40" si="0">IF(ISERR(T11/S11*100),"N/A",T11/S11*100)</f>
        <v>N/A</v>
      </c>
    </row>
    <row r="12" spans="1:34" ht="118.8" customHeight="1" thickBot="1">
      <c r="A12" s="56"/>
      <c r="B12" s="61" t="s">
        <v>43</v>
      </c>
      <c r="C12" s="62" t="s">
        <v>43</v>
      </c>
      <c r="D12" s="62"/>
      <c r="E12" s="62"/>
      <c r="F12" s="62"/>
      <c r="G12" s="62"/>
      <c r="H12" s="62"/>
      <c r="I12" s="62" t="s">
        <v>1295</v>
      </c>
      <c r="J12" s="62"/>
      <c r="K12" s="62"/>
      <c r="L12" s="62" t="s">
        <v>44</v>
      </c>
      <c r="M12" s="62"/>
      <c r="N12" s="62"/>
      <c r="O12" s="62"/>
      <c r="P12" s="63" t="s">
        <v>45</v>
      </c>
      <c r="Q12" s="63" t="s">
        <v>41</v>
      </c>
      <c r="R12" s="64">
        <v>62944</v>
      </c>
      <c r="S12" s="64" t="s">
        <v>42</v>
      </c>
      <c r="T12" s="64" t="s">
        <v>42</v>
      </c>
      <c r="U12" s="65" t="str">
        <f t="shared" si="0"/>
        <v>N/A</v>
      </c>
    </row>
    <row r="13" spans="1:34" ht="114" customHeight="1" thickTop="1" thickBot="1">
      <c r="A13" s="56"/>
      <c r="B13" s="57" t="s">
        <v>46</v>
      </c>
      <c r="C13" s="58" t="s">
        <v>598</v>
      </c>
      <c r="D13" s="58"/>
      <c r="E13" s="58"/>
      <c r="F13" s="58"/>
      <c r="G13" s="58"/>
      <c r="H13" s="58"/>
      <c r="I13" s="58" t="s">
        <v>599</v>
      </c>
      <c r="J13" s="58"/>
      <c r="K13" s="58"/>
      <c r="L13" s="58" t="s">
        <v>600</v>
      </c>
      <c r="M13" s="58"/>
      <c r="N13" s="58"/>
      <c r="O13" s="58"/>
      <c r="P13" s="59" t="s">
        <v>40</v>
      </c>
      <c r="Q13" s="59" t="s">
        <v>41</v>
      </c>
      <c r="R13" s="59">
        <v>15</v>
      </c>
      <c r="S13" s="59" t="s">
        <v>42</v>
      </c>
      <c r="T13" s="59" t="s">
        <v>42</v>
      </c>
      <c r="U13" s="60" t="str">
        <f t="shared" si="0"/>
        <v>N/A</v>
      </c>
    </row>
    <row r="14" spans="1:34" ht="75" customHeight="1" thickTop="1">
      <c r="A14" s="56"/>
      <c r="B14" s="57" t="s">
        <v>51</v>
      </c>
      <c r="C14" s="58" t="s">
        <v>601</v>
      </c>
      <c r="D14" s="58"/>
      <c r="E14" s="58"/>
      <c r="F14" s="58"/>
      <c r="G14" s="58"/>
      <c r="H14" s="58"/>
      <c r="I14" s="58" t="s">
        <v>602</v>
      </c>
      <c r="J14" s="58"/>
      <c r="K14" s="58"/>
      <c r="L14" s="58" t="s">
        <v>603</v>
      </c>
      <c r="M14" s="58"/>
      <c r="N14" s="58"/>
      <c r="O14" s="58"/>
      <c r="P14" s="59" t="s">
        <v>40</v>
      </c>
      <c r="Q14" s="59" t="s">
        <v>55</v>
      </c>
      <c r="R14" s="59">
        <v>21.95</v>
      </c>
      <c r="S14" s="59">
        <v>0</v>
      </c>
      <c r="T14" s="59">
        <v>0</v>
      </c>
      <c r="U14" s="60" t="str">
        <f t="shared" si="0"/>
        <v>N/A</v>
      </c>
    </row>
    <row r="15" spans="1:34" ht="75" customHeight="1">
      <c r="A15" s="56"/>
      <c r="B15" s="61" t="s">
        <v>43</v>
      </c>
      <c r="C15" s="62" t="s">
        <v>604</v>
      </c>
      <c r="D15" s="62"/>
      <c r="E15" s="62"/>
      <c r="F15" s="62"/>
      <c r="G15" s="62"/>
      <c r="H15" s="62"/>
      <c r="I15" s="62" t="s">
        <v>605</v>
      </c>
      <c r="J15" s="62"/>
      <c r="K15" s="62"/>
      <c r="L15" s="62" t="s">
        <v>606</v>
      </c>
      <c r="M15" s="62"/>
      <c r="N15" s="62"/>
      <c r="O15" s="62"/>
      <c r="P15" s="63" t="s">
        <v>40</v>
      </c>
      <c r="Q15" s="63" t="s">
        <v>41</v>
      </c>
      <c r="R15" s="63">
        <v>0</v>
      </c>
      <c r="S15" s="63" t="s">
        <v>42</v>
      </c>
      <c r="T15" s="63" t="s">
        <v>42</v>
      </c>
      <c r="U15" s="65" t="str">
        <f t="shared" si="0"/>
        <v>N/A</v>
      </c>
    </row>
    <row r="16" spans="1:34" ht="95.4" customHeight="1">
      <c r="A16" s="56"/>
      <c r="B16" s="61" t="s">
        <v>43</v>
      </c>
      <c r="C16" s="62" t="s">
        <v>43</v>
      </c>
      <c r="D16" s="62"/>
      <c r="E16" s="62"/>
      <c r="F16" s="62"/>
      <c r="G16" s="62"/>
      <c r="H16" s="62"/>
      <c r="I16" s="62" t="s">
        <v>607</v>
      </c>
      <c r="J16" s="62"/>
      <c r="K16" s="62"/>
      <c r="L16" s="62" t="s">
        <v>608</v>
      </c>
      <c r="M16" s="62"/>
      <c r="N16" s="62"/>
      <c r="O16" s="62"/>
      <c r="P16" s="63" t="s">
        <v>40</v>
      </c>
      <c r="Q16" s="63" t="s">
        <v>93</v>
      </c>
      <c r="R16" s="63">
        <v>30.74</v>
      </c>
      <c r="S16" s="63">
        <v>8</v>
      </c>
      <c r="T16" s="63">
        <v>9.02</v>
      </c>
      <c r="U16" s="65">
        <f t="shared" si="0"/>
        <v>112.75</v>
      </c>
    </row>
    <row r="17" spans="1:21" ht="122.4" customHeight="1">
      <c r="A17" s="56"/>
      <c r="B17" s="61" t="s">
        <v>43</v>
      </c>
      <c r="C17" s="62" t="s">
        <v>43</v>
      </c>
      <c r="D17" s="62"/>
      <c r="E17" s="62"/>
      <c r="F17" s="62"/>
      <c r="G17" s="62"/>
      <c r="H17" s="62"/>
      <c r="I17" s="62" t="s">
        <v>609</v>
      </c>
      <c r="J17" s="62"/>
      <c r="K17" s="62"/>
      <c r="L17" s="62" t="s">
        <v>610</v>
      </c>
      <c r="M17" s="62"/>
      <c r="N17" s="62"/>
      <c r="O17" s="62"/>
      <c r="P17" s="63" t="s">
        <v>40</v>
      </c>
      <c r="Q17" s="63" t="s">
        <v>41</v>
      </c>
      <c r="R17" s="63">
        <v>64.23</v>
      </c>
      <c r="S17" s="63" t="s">
        <v>42</v>
      </c>
      <c r="T17" s="63" t="s">
        <v>42</v>
      </c>
      <c r="U17" s="65" t="str">
        <f t="shared" si="0"/>
        <v>N/A</v>
      </c>
    </row>
    <row r="18" spans="1:21" ht="75" customHeight="1">
      <c r="A18" s="56"/>
      <c r="B18" s="61" t="s">
        <v>43</v>
      </c>
      <c r="C18" s="62" t="s">
        <v>43</v>
      </c>
      <c r="D18" s="62"/>
      <c r="E18" s="62"/>
      <c r="F18" s="62"/>
      <c r="G18" s="62"/>
      <c r="H18" s="62"/>
      <c r="I18" s="62" t="s">
        <v>611</v>
      </c>
      <c r="J18" s="62"/>
      <c r="K18" s="62"/>
      <c r="L18" s="62" t="s">
        <v>612</v>
      </c>
      <c r="M18" s="62"/>
      <c r="N18" s="62"/>
      <c r="O18" s="62"/>
      <c r="P18" s="63" t="s">
        <v>40</v>
      </c>
      <c r="Q18" s="63" t="s">
        <v>41</v>
      </c>
      <c r="R18" s="63">
        <v>100</v>
      </c>
      <c r="S18" s="63" t="s">
        <v>42</v>
      </c>
      <c r="T18" s="63" t="s">
        <v>42</v>
      </c>
      <c r="U18" s="65" t="str">
        <f t="shared" si="0"/>
        <v>N/A</v>
      </c>
    </row>
    <row r="19" spans="1:21" ht="105.6" customHeight="1">
      <c r="A19" s="56"/>
      <c r="B19" s="61" t="s">
        <v>43</v>
      </c>
      <c r="C19" s="62" t="s">
        <v>613</v>
      </c>
      <c r="D19" s="62"/>
      <c r="E19" s="62"/>
      <c r="F19" s="62"/>
      <c r="G19" s="62"/>
      <c r="H19" s="62"/>
      <c r="I19" s="62" t="s">
        <v>614</v>
      </c>
      <c r="J19" s="62"/>
      <c r="K19" s="62"/>
      <c r="L19" s="62" t="s">
        <v>615</v>
      </c>
      <c r="M19" s="62"/>
      <c r="N19" s="62"/>
      <c r="O19" s="62"/>
      <c r="P19" s="63" t="s">
        <v>40</v>
      </c>
      <c r="Q19" s="63" t="s">
        <v>55</v>
      </c>
      <c r="R19" s="63">
        <v>100</v>
      </c>
      <c r="S19" s="63">
        <v>0</v>
      </c>
      <c r="T19" s="63">
        <v>252.31</v>
      </c>
      <c r="U19" s="65" t="str">
        <f t="shared" si="0"/>
        <v>N/A</v>
      </c>
    </row>
    <row r="20" spans="1:21" ht="75" customHeight="1">
      <c r="A20" s="56"/>
      <c r="B20" s="61" t="s">
        <v>43</v>
      </c>
      <c r="C20" s="62" t="s">
        <v>616</v>
      </c>
      <c r="D20" s="62"/>
      <c r="E20" s="62"/>
      <c r="F20" s="62"/>
      <c r="G20" s="62"/>
      <c r="H20" s="62"/>
      <c r="I20" s="62" t="s">
        <v>617</v>
      </c>
      <c r="J20" s="62"/>
      <c r="K20" s="62"/>
      <c r="L20" s="62" t="s">
        <v>618</v>
      </c>
      <c r="M20" s="62"/>
      <c r="N20" s="62"/>
      <c r="O20" s="62"/>
      <c r="P20" s="63" t="s">
        <v>40</v>
      </c>
      <c r="Q20" s="63" t="s">
        <v>41</v>
      </c>
      <c r="R20" s="63">
        <v>5</v>
      </c>
      <c r="S20" s="63" t="s">
        <v>42</v>
      </c>
      <c r="T20" s="63" t="s">
        <v>42</v>
      </c>
      <c r="U20" s="65" t="str">
        <f t="shared" si="0"/>
        <v>N/A</v>
      </c>
    </row>
    <row r="21" spans="1:21" ht="75" customHeight="1">
      <c r="A21" s="56"/>
      <c r="B21" s="61" t="s">
        <v>43</v>
      </c>
      <c r="C21" s="62" t="s">
        <v>43</v>
      </c>
      <c r="D21" s="62"/>
      <c r="E21" s="62"/>
      <c r="F21" s="62"/>
      <c r="G21" s="62"/>
      <c r="H21" s="62"/>
      <c r="I21" s="62" t="s">
        <v>619</v>
      </c>
      <c r="J21" s="62"/>
      <c r="K21" s="62"/>
      <c r="L21" s="62" t="s">
        <v>620</v>
      </c>
      <c r="M21" s="62"/>
      <c r="N21" s="62"/>
      <c r="O21" s="62"/>
      <c r="P21" s="63" t="s">
        <v>40</v>
      </c>
      <c r="Q21" s="63" t="s">
        <v>41</v>
      </c>
      <c r="R21" s="63">
        <v>86.67</v>
      </c>
      <c r="S21" s="63" t="s">
        <v>42</v>
      </c>
      <c r="T21" s="63" t="s">
        <v>42</v>
      </c>
      <c r="U21" s="65" t="str">
        <f t="shared" si="0"/>
        <v>N/A</v>
      </c>
    </row>
    <row r="22" spans="1:21" ht="75" customHeight="1">
      <c r="A22" s="56"/>
      <c r="B22" s="61" t="s">
        <v>43</v>
      </c>
      <c r="C22" s="62" t="s">
        <v>43</v>
      </c>
      <c r="D22" s="62"/>
      <c r="E22" s="62"/>
      <c r="F22" s="62"/>
      <c r="G22" s="62"/>
      <c r="H22" s="62"/>
      <c r="I22" s="62" t="s">
        <v>621</v>
      </c>
      <c r="J22" s="62"/>
      <c r="K22" s="62"/>
      <c r="L22" s="62" t="s">
        <v>622</v>
      </c>
      <c r="M22" s="62"/>
      <c r="N22" s="62"/>
      <c r="O22" s="62"/>
      <c r="P22" s="63" t="s">
        <v>40</v>
      </c>
      <c r="Q22" s="63" t="s">
        <v>41</v>
      </c>
      <c r="R22" s="63">
        <v>84.62</v>
      </c>
      <c r="S22" s="63" t="s">
        <v>42</v>
      </c>
      <c r="T22" s="63" t="s">
        <v>42</v>
      </c>
      <c r="U22" s="65" t="str">
        <f t="shared" si="0"/>
        <v>N/A</v>
      </c>
    </row>
    <row r="23" spans="1:21" ht="75" customHeight="1">
      <c r="A23" s="56"/>
      <c r="B23" s="61" t="s">
        <v>43</v>
      </c>
      <c r="C23" s="62" t="s">
        <v>623</v>
      </c>
      <c r="D23" s="62"/>
      <c r="E23" s="62"/>
      <c r="F23" s="62"/>
      <c r="G23" s="62"/>
      <c r="H23" s="62"/>
      <c r="I23" s="62" t="s">
        <v>624</v>
      </c>
      <c r="J23" s="62"/>
      <c r="K23" s="62"/>
      <c r="L23" s="62" t="s">
        <v>625</v>
      </c>
      <c r="M23" s="62"/>
      <c r="N23" s="62"/>
      <c r="O23" s="62"/>
      <c r="P23" s="63" t="s">
        <v>40</v>
      </c>
      <c r="Q23" s="63" t="s">
        <v>93</v>
      </c>
      <c r="R23" s="63">
        <v>100</v>
      </c>
      <c r="S23" s="63">
        <v>0</v>
      </c>
      <c r="T23" s="63">
        <v>0</v>
      </c>
      <c r="U23" s="65" t="str">
        <f t="shared" si="0"/>
        <v>N/A</v>
      </c>
    </row>
    <row r="24" spans="1:21" ht="91.8" customHeight="1">
      <c r="A24" s="56"/>
      <c r="B24" s="61" t="s">
        <v>43</v>
      </c>
      <c r="C24" s="62" t="s">
        <v>43</v>
      </c>
      <c r="D24" s="62"/>
      <c r="E24" s="62"/>
      <c r="F24" s="62"/>
      <c r="G24" s="62"/>
      <c r="H24" s="62"/>
      <c r="I24" s="62" t="s">
        <v>626</v>
      </c>
      <c r="J24" s="62"/>
      <c r="K24" s="62"/>
      <c r="L24" s="62" t="s">
        <v>627</v>
      </c>
      <c r="M24" s="62"/>
      <c r="N24" s="62"/>
      <c r="O24" s="62"/>
      <c r="P24" s="63" t="s">
        <v>40</v>
      </c>
      <c r="Q24" s="63" t="s">
        <v>93</v>
      </c>
      <c r="R24" s="63">
        <v>100</v>
      </c>
      <c r="S24" s="63">
        <v>0</v>
      </c>
      <c r="T24" s="63">
        <v>1.1299999999999999</v>
      </c>
      <c r="U24" s="65" t="str">
        <f t="shared" si="0"/>
        <v>N/A</v>
      </c>
    </row>
    <row r="25" spans="1:21" ht="75" customHeight="1">
      <c r="A25" s="56"/>
      <c r="B25" s="61" t="s">
        <v>43</v>
      </c>
      <c r="C25" s="62" t="s">
        <v>43</v>
      </c>
      <c r="D25" s="62"/>
      <c r="E25" s="62"/>
      <c r="F25" s="62"/>
      <c r="G25" s="62"/>
      <c r="H25" s="62"/>
      <c r="I25" s="62" t="s">
        <v>628</v>
      </c>
      <c r="J25" s="62"/>
      <c r="K25" s="62"/>
      <c r="L25" s="62" t="s">
        <v>629</v>
      </c>
      <c r="M25" s="62"/>
      <c r="N25" s="62"/>
      <c r="O25" s="62"/>
      <c r="P25" s="63" t="s">
        <v>40</v>
      </c>
      <c r="Q25" s="63" t="s">
        <v>93</v>
      </c>
      <c r="R25" s="63">
        <v>95.7</v>
      </c>
      <c r="S25" s="63">
        <v>0</v>
      </c>
      <c r="T25" s="63">
        <v>0</v>
      </c>
      <c r="U25" s="65" t="str">
        <f t="shared" si="0"/>
        <v>N/A</v>
      </c>
    </row>
    <row r="26" spans="1:21" ht="90.6" customHeight="1">
      <c r="A26" s="56"/>
      <c r="B26" s="61" t="s">
        <v>43</v>
      </c>
      <c r="C26" s="62" t="s">
        <v>43</v>
      </c>
      <c r="D26" s="62"/>
      <c r="E26" s="62"/>
      <c r="F26" s="62"/>
      <c r="G26" s="62"/>
      <c r="H26" s="62"/>
      <c r="I26" s="62" t="s">
        <v>630</v>
      </c>
      <c r="J26" s="62"/>
      <c r="K26" s="62"/>
      <c r="L26" s="62" t="s">
        <v>631</v>
      </c>
      <c r="M26" s="62"/>
      <c r="N26" s="62"/>
      <c r="O26" s="62"/>
      <c r="P26" s="63" t="s">
        <v>40</v>
      </c>
      <c r="Q26" s="63" t="s">
        <v>55</v>
      </c>
      <c r="R26" s="63">
        <v>100</v>
      </c>
      <c r="S26" s="63">
        <v>57.73</v>
      </c>
      <c r="T26" s="63">
        <v>93.54</v>
      </c>
      <c r="U26" s="65">
        <f t="shared" si="0"/>
        <v>162.03014030833191</v>
      </c>
    </row>
    <row r="27" spans="1:21" ht="75" customHeight="1" thickBot="1">
      <c r="A27" s="56"/>
      <c r="B27" s="61" t="s">
        <v>43</v>
      </c>
      <c r="C27" s="62" t="s">
        <v>43</v>
      </c>
      <c r="D27" s="62"/>
      <c r="E27" s="62"/>
      <c r="F27" s="62"/>
      <c r="G27" s="62"/>
      <c r="H27" s="62"/>
      <c r="I27" s="62" t="s">
        <v>632</v>
      </c>
      <c r="J27" s="62"/>
      <c r="K27" s="62"/>
      <c r="L27" s="62" t="s">
        <v>633</v>
      </c>
      <c r="M27" s="62"/>
      <c r="N27" s="62"/>
      <c r="O27" s="62"/>
      <c r="P27" s="63" t="s">
        <v>40</v>
      </c>
      <c r="Q27" s="63" t="s">
        <v>93</v>
      </c>
      <c r="R27" s="63">
        <v>90</v>
      </c>
      <c r="S27" s="63">
        <v>0</v>
      </c>
      <c r="T27" s="63">
        <v>0</v>
      </c>
      <c r="U27" s="65" t="str">
        <f t="shared" si="0"/>
        <v>N/A</v>
      </c>
    </row>
    <row r="28" spans="1:21" ht="75" customHeight="1" thickTop="1">
      <c r="A28" s="56"/>
      <c r="B28" s="57" t="s">
        <v>56</v>
      </c>
      <c r="C28" s="58" t="s">
        <v>634</v>
      </c>
      <c r="D28" s="58"/>
      <c r="E28" s="58"/>
      <c r="F28" s="58"/>
      <c r="G28" s="58"/>
      <c r="H28" s="58"/>
      <c r="I28" s="58" t="s">
        <v>635</v>
      </c>
      <c r="J28" s="58"/>
      <c r="K28" s="58"/>
      <c r="L28" s="58" t="s">
        <v>636</v>
      </c>
      <c r="M28" s="58"/>
      <c r="N28" s="58"/>
      <c r="O28" s="58"/>
      <c r="P28" s="59" t="s">
        <v>40</v>
      </c>
      <c r="Q28" s="59" t="s">
        <v>222</v>
      </c>
      <c r="R28" s="59">
        <v>100</v>
      </c>
      <c r="S28" s="59">
        <v>0</v>
      </c>
      <c r="T28" s="59">
        <v>100</v>
      </c>
      <c r="U28" s="60" t="str">
        <f t="shared" si="0"/>
        <v>N/A</v>
      </c>
    </row>
    <row r="29" spans="1:21" ht="75" customHeight="1">
      <c r="A29" s="56"/>
      <c r="B29" s="61" t="s">
        <v>43</v>
      </c>
      <c r="C29" s="62" t="s">
        <v>637</v>
      </c>
      <c r="D29" s="62"/>
      <c r="E29" s="62"/>
      <c r="F29" s="62"/>
      <c r="G29" s="62"/>
      <c r="H29" s="62"/>
      <c r="I29" s="62" t="s">
        <v>638</v>
      </c>
      <c r="J29" s="62"/>
      <c r="K29" s="62"/>
      <c r="L29" s="62" t="s">
        <v>639</v>
      </c>
      <c r="M29" s="62"/>
      <c r="N29" s="62"/>
      <c r="O29" s="62"/>
      <c r="P29" s="63" t="s">
        <v>40</v>
      </c>
      <c r="Q29" s="63" t="s">
        <v>116</v>
      </c>
      <c r="R29" s="63">
        <v>0</v>
      </c>
      <c r="S29" s="63">
        <v>0</v>
      </c>
      <c r="T29" s="63">
        <v>0</v>
      </c>
      <c r="U29" s="65" t="str">
        <f t="shared" si="0"/>
        <v>N/A</v>
      </c>
    </row>
    <row r="30" spans="1:21" ht="75" customHeight="1">
      <c r="A30" s="56"/>
      <c r="B30" s="61" t="s">
        <v>43</v>
      </c>
      <c r="C30" s="62" t="s">
        <v>640</v>
      </c>
      <c r="D30" s="62"/>
      <c r="E30" s="62"/>
      <c r="F30" s="62"/>
      <c r="G30" s="62"/>
      <c r="H30" s="62"/>
      <c r="I30" s="62" t="s">
        <v>641</v>
      </c>
      <c r="J30" s="62"/>
      <c r="K30" s="62"/>
      <c r="L30" s="62" t="s">
        <v>642</v>
      </c>
      <c r="M30" s="62"/>
      <c r="N30" s="62"/>
      <c r="O30" s="62"/>
      <c r="P30" s="63" t="s">
        <v>40</v>
      </c>
      <c r="Q30" s="63" t="s">
        <v>60</v>
      </c>
      <c r="R30" s="63">
        <v>100</v>
      </c>
      <c r="S30" s="63">
        <v>100</v>
      </c>
      <c r="T30" s="63">
        <v>100</v>
      </c>
      <c r="U30" s="65">
        <f t="shared" si="0"/>
        <v>100</v>
      </c>
    </row>
    <row r="31" spans="1:21" ht="75" customHeight="1">
      <c r="A31" s="56"/>
      <c r="B31" s="61" t="s">
        <v>43</v>
      </c>
      <c r="C31" s="62" t="s">
        <v>643</v>
      </c>
      <c r="D31" s="62"/>
      <c r="E31" s="62"/>
      <c r="F31" s="62"/>
      <c r="G31" s="62"/>
      <c r="H31" s="62"/>
      <c r="I31" s="62" t="s">
        <v>644</v>
      </c>
      <c r="J31" s="62"/>
      <c r="K31" s="62"/>
      <c r="L31" s="62" t="s">
        <v>645</v>
      </c>
      <c r="M31" s="62"/>
      <c r="N31" s="62"/>
      <c r="O31" s="62"/>
      <c r="P31" s="63" t="s">
        <v>40</v>
      </c>
      <c r="Q31" s="63" t="s">
        <v>60</v>
      </c>
      <c r="R31" s="63">
        <v>100</v>
      </c>
      <c r="S31" s="63">
        <v>40</v>
      </c>
      <c r="T31" s="63">
        <v>110</v>
      </c>
      <c r="U31" s="65">
        <f t="shared" si="0"/>
        <v>275</v>
      </c>
    </row>
    <row r="32" spans="1:21" ht="75" customHeight="1">
      <c r="A32" s="56"/>
      <c r="B32" s="61" t="s">
        <v>43</v>
      </c>
      <c r="C32" s="62" t="s">
        <v>646</v>
      </c>
      <c r="D32" s="62"/>
      <c r="E32" s="62"/>
      <c r="F32" s="62"/>
      <c r="G32" s="62"/>
      <c r="H32" s="62"/>
      <c r="I32" s="62" t="s">
        <v>647</v>
      </c>
      <c r="J32" s="62"/>
      <c r="K32" s="62"/>
      <c r="L32" s="62" t="s">
        <v>648</v>
      </c>
      <c r="M32" s="62"/>
      <c r="N32" s="62"/>
      <c r="O32" s="62"/>
      <c r="P32" s="63" t="s">
        <v>40</v>
      </c>
      <c r="Q32" s="63" t="s">
        <v>60</v>
      </c>
      <c r="R32" s="63">
        <v>100</v>
      </c>
      <c r="S32" s="63">
        <v>90.91</v>
      </c>
      <c r="T32" s="63">
        <v>78.180000000000007</v>
      </c>
      <c r="U32" s="65">
        <f t="shared" si="0"/>
        <v>85.99714002859973</v>
      </c>
    </row>
    <row r="33" spans="1:22" ht="75" customHeight="1">
      <c r="A33" s="56"/>
      <c r="B33" s="61" t="s">
        <v>43</v>
      </c>
      <c r="C33" s="62" t="s">
        <v>649</v>
      </c>
      <c r="D33" s="62"/>
      <c r="E33" s="62"/>
      <c r="F33" s="62"/>
      <c r="G33" s="62"/>
      <c r="H33" s="62"/>
      <c r="I33" s="62" t="s">
        <v>650</v>
      </c>
      <c r="J33" s="62"/>
      <c r="K33" s="62"/>
      <c r="L33" s="62" t="s">
        <v>651</v>
      </c>
      <c r="M33" s="62"/>
      <c r="N33" s="62"/>
      <c r="O33" s="62"/>
      <c r="P33" s="63" t="s">
        <v>40</v>
      </c>
      <c r="Q33" s="63" t="s">
        <v>222</v>
      </c>
      <c r="R33" s="63">
        <v>100</v>
      </c>
      <c r="S33" s="63">
        <v>0</v>
      </c>
      <c r="T33" s="63">
        <v>62.08</v>
      </c>
      <c r="U33" s="65" t="str">
        <f t="shared" si="0"/>
        <v>N/A</v>
      </c>
    </row>
    <row r="34" spans="1:22" ht="75" customHeight="1">
      <c r="A34" s="56"/>
      <c r="B34" s="61" t="s">
        <v>43</v>
      </c>
      <c r="C34" s="62" t="s">
        <v>652</v>
      </c>
      <c r="D34" s="62"/>
      <c r="E34" s="62"/>
      <c r="F34" s="62"/>
      <c r="G34" s="62"/>
      <c r="H34" s="62"/>
      <c r="I34" s="62" t="s">
        <v>653</v>
      </c>
      <c r="J34" s="62"/>
      <c r="K34" s="62"/>
      <c r="L34" s="62" t="s">
        <v>654</v>
      </c>
      <c r="M34" s="62"/>
      <c r="N34" s="62"/>
      <c r="O34" s="62"/>
      <c r="P34" s="63" t="s">
        <v>40</v>
      </c>
      <c r="Q34" s="63" t="s">
        <v>106</v>
      </c>
      <c r="R34" s="63">
        <v>100</v>
      </c>
      <c r="S34" s="63" t="s">
        <v>42</v>
      </c>
      <c r="T34" s="63" t="s">
        <v>42</v>
      </c>
      <c r="U34" s="65" t="str">
        <f t="shared" si="0"/>
        <v>N/A</v>
      </c>
    </row>
    <row r="35" spans="1:22" ht="75" customHeight="1">
      <c r="A35" s="56"/>
      <c r="B35" s="61" t="s">
        <v>43</v>
      </c>
      <c r="C35" s="62" t="s">
        <v>655</v>
      </c>
      <c r="D35" s="62"/>
      <c r="E35" s="62"/>
      <c r="F35" s="62"/>
      <c r="G35" s="62"/>
      <c r="H35" s="62"/>
      <c r="I35" s="62" t="s">
        <v>656</v>
      </c>
      <c r="J35" s="62"/>
      <c r="K35" s="62"/>
      <c r="L35" s="62" t="s">
        <v>657</v>
      </c>
      <c r="M35" s="62"/>
      <c r="N35" s="62"/>
      <c r="O35" s="62"/>
      <c r="P35" s="63" t="s">
        <v>40</v>
      </c>
      <c r="Q35" s="63" t="s">
        <v>212</v>
      </c>
      <c r="R35" s="63">
        <v>90.91</v>
      </c>
      <c r="S35" s="63">
        <v>43.17</v>
      </c>
      <c r="T35" s="63">
        <v>90.91</v>
      </c>
      <c r="U35" s="65">
        <f t="shared" si="0"/>
        <v>210.5860551308779</v>
      </c>
    </row>
    <row r="36" spans="1:22" ht="75" customHeight="1">
      <c r="A36" s="56"/>
      <c r="B36" s="61" t="s">
        <v>43</v>
      </c>
      <c r="C36" s="62" t="s">
        <v>658</v>
      </c>
      <c r="D36" s="62"/>
      <c r="E36" s="62"/>
      <c r="F36" s="62"/>
      <c r="G36" s="62"/>
      <c r="H36" s="62"/>
      <c r="I36" s="62" t="s">
        <v>659</v>
      </c>
      <c r="J36" s="62"/>
      <c r="K36" s="62"/>
      <c r="L36" s="62" t="s">
        <v>660</v>
      </c>
      <c r="M36" s="62"/>
      <c r="N36" s="62"/>
      <c r="O36" s="62"/>
      <c r="P36" s="63" t="s">
        <v>40</v>
      </c>
      <c r="Q36" s="63" t="s">
        <v>60</v>
      </c>
      <c r="R36" s="63">
        <v>100</v>
      </c>
      <c r="S36" s="63">
        <v>0</v>
      </c>
      <c r="T36" s="63">
        <v>4.5999999999999996</v>
      </c>
      <c r="U36" s="65" t="str">
        <f t="shared" si="0"/>
        <v>N/A</v>
      </c>
    </row>
    <row r="37" spans="1:22" ht="75" customHeight="1">
      <c r="A37" s="56"/>
      <c r="B37" s="61" t="s">
        <v>43</v>
      </c>
      <c r="C37" s="62" t="s">
        <v>661</v>
      </c>
      <c r="D37" s="62"/>
      <c r="E37" s="62"/>
      <c r="F37" s="62"/>
      <c r="G37" s="62"/>
      <c r="H37" s="62"/>
      <c r="I37" s="62" t="s">
        <v>662</v>
      </c>
      <c r="J37" s="62"/>
      <c r="K37" s="62"/>
      <c r="L37" s="62" t="s">
        <v>663</v>
      </c>
      <c r="M37" s="62"/>
      <c r="N37" s="62"/>
      <c r="O37" s="62"/>
      <c r="P37" s="63" t="s">
        <v>40</v>
      </c>
      <c r="Q37" s="63" t="s">
        <v>60</v>
      </c>
      <c r="R37" s="63">
        <v>100</v>
      </c>
      <c r="S37" s="63">
        <v>59.48</v>
      </c>
      <c r="T37" s="63">
        <v>95.11</v>
      </c>
      <c r="U37" s="65">
        <f t="shared" si="0"/>
        <v>159.90248823133828</v>
      </c>
    </row>
    <row r="38" spans="1:22" ht="75" customHeight="1">
      <c r="A38" s="56"/>
      <c r="B38" s="61" t="s">
        <v>43</v>
      </c>
      <c r="C38" s="62" t="s">
        <v>664</v>
      </c>
      <c r="D38" s="62"/>
      <c r="E38" s="62"/>
      <c r="F38" s="62"/>
      <c r="G38" s="62"/>
      <c r="H38" s="62"/>
      <c r="I38" s="62" t="s">
        <v>665</v>
      </c>
      <c r="J38" s="62"/>
      <c r="K38" s="62"/>
      <c r="L38" s="62" t="s">
        <v>666</v>
      </c>
      <c r="M38" s="62"/>
      <c r="N38" s="62"/>
      <c r="O38" s="62"/>
      <c r="P38" s="63" t="s">
        <v>40</v>
      </c>
      <c r="Q38" s="63" t="s">
        <v>106</v>
      </c>
      <c r="R38" s="63">
        <v>100</v>
      </c>
      <c r="S38" s="63" t="s">
        <v>42</v>
      </c>
      <c r="T38" s="63" t="s">
        <v>42</v>
      </c>
      <c r="U38" s="65" t="str">
        <f t="shared" si="0"/>
        <v>N/A</v>
      </c>
    </row>
    <row r="39" spans="1:22" ht="75" customHeight="1">
      <c r="A39" s="56"/>
      <c r="B39" s="61" t="s">
        <v>43</v>
      </c>
      <c r="C39" s="62" t="s">
        <v>667</v>
      </c>
      <c r="D39" s="62"/>
      <c r="E39" s="62"/>
      <c r="F39" s="62"/>
      <c r="G39" s="62"/>
      <c r="H39" s="62"/>
      <c r="I39" s="62" t="s">
        <v>668</v>
      </c>
      <c r="J39" s="62"/>
      <c r="K39" s="62"/>
      <c r="L39" s="62" t="s">
        <v>669</v>
      </c>
      <c r="M39" s="62"/>
      <c r="N39" s="62"/>
      <c r="O39" s="62"/>
      <c r="P39" s="63" t="s">
        <v>40</v>
      </c>
      <c r="Q39" s="63" t="s">
        <v>106</v>
      </c>
      <c r="R39" s="63">
        <v>100</v>
      </c>
      <c r="S39" s="63" t="s">
        <v>42</v>
      </c>
      <c r="T39" s="63" t="s">
        <v>42</v>
      </c>
      <c r="U39" s="65" t="str">
        <f t="shared" si="0"/>
        <v>N/A</v>
      </c>
    </row>
    <row r="40" spans="1:22" ht="75" customHeight="1" thickBot="1">
      <c r="A40" s="56"/>
      <c r="B40" s="61" t="s">
        <v>43</v>
      </c>
      <c r="C40" s="62" t="s">
        <v>670</v>
      </c>
      <c r="D40" s="62"/>
      <c r="E40" s="62"/>
      <c r="F40" s="62"/>
      <c r="G40" s="62"/>
      <c r="H40" s="62"/>
      <c r="I40" s="62" t="s">
        <v>671</v>
      </c>
      <c r="J40" s="62"/>
      <c r="K40" s="62"/>
      <c r="L40" s="62" t="s">
        <v>672</v>
      </c>
      <c r="M40" s="62"/>
      <c r="N40" s="62"/>
      <c r="O40" s="62"/>
      <c r="P40" s="63" t="s">
        <v>40</v>
      </c>
      <c r="Q40" s="63" t="s">
        <v>116</v>
      </c>
      <c r="R40" s="63">
        <v>24.71</v>
      </c>
      <c r="S40" s="63">
        <v>14.17</v>
      </c>
      <c r="T40" s="63">
        <v>20</v>
      </c>
      <c r="U40" s="65">
        <f t="shared" si="0"/>
        <v>141.14326040931547</v>
      </c>
    </row>
    <row r="41" spans="1:22" ht="22.5" customHeight="1" thickTop="1" thickBot="1">
      <c r="B41" s="9" t="s">
        <v>61</v>
      </c>
      <c r="C41" s="10"/>
      <c r="D41" s="10"/>
      <c r="E41" s="10"/>
      <c r="F41" s="10"/>
      <c r="G41" s="10"/>
      <c r="H41" s="11"/>
      <c r="I41" s="11"/>
      <c r="J41" s="11"/>
      <c r="K41" s="11"/>
      <c r="L41" s="11"/>
      <c r="M41" s="11"/>
      <c r="N41" s="11"/>
      <c r="O41" s="11"/>
      <c r="P41" s="11"/>
      <c r="Q41" s="11"/>
      <c r="R41" s="11"/>
      <c r="S41" s="11"/>
      <c r="T41" s="11"/>
      <c r="U41" s="12"/>
      <c r="V41" s="66"/>
    </row>
    <row r="42" spans="1:22" ht="26.25" customHeight="1" thickTop="1">
      <c r="B42" s="67"/>
      <c r="C42" s="68"/>
      <c r="D42" s="68"/>
      <c r="E42" s="68"/>
      <c r="F42" s="68"/>
      <c r="G42" s="68"/>
      <c r="H42" s="69"/>
      <c r="I42" s="69"/>
      <c r="J42" s="69"/>
      <c r="K42" s="69"/>
      <c r="L42" s="69"/>
      <c r="M42" s="69"/>
      <c r="N42" s="69"/>
      <c r="O42" s="69"/>
      <c r="P42" s="70"/>
      <c r="Q42" s="71"/>
      <c r="R42" s="72" t="s">
        <v>62</v>
      </c>
      <c r="S42" s="40" t="s">
        <v>63</v>
      </c>
      <c r="T42" s="72" t="s">
        <v>64</v>
      </c>
      <c r="U42" s="40" t="s">
        <v>65</v>
      </c>
    </row>
    <row r="43" spans="1:22" ht="26.25" customHeight="1" thickBot="1">
      <c r="B43" s="73"/>
      <c r="C43" s="74"/>
      <c r="D43" s="74"/>
      <c r="E43" s="74"/>
      <c r="F43" s="74"/>
      <c r="G43" s="74"/>
      <c r="H43" s="75"/>
      <c r="I43" s="75"/>
      <c r="J43" s="75"/>
      <c r="K43" s="75"/>
      <c r="L43" s="75"/>
      <c r="M43" s="75"/>
      <c r="N43" s="75"/>
      <c r="O43" s="75"/>
      <c r="P43" s="76"/>
      <c r="Q43" s="77"/>
      <c r="R43" s="78" t="s">
        <v>66</v>
      </c>
      <c r="S43" s="77" t="s">
        <v>66</v>
      </c>
      <c r="T43" s="77" t="s">
        <v>66</v>
      </c>
      <c r="U43" s="77" t="s">
        <v>67</v>
      </c>
    </row>
    <row r="44" spans="1:22" ht="13.5" customHeight="1" thickBot="1">
      <c r="B44" s="79" t="s">
        <v>68</v>
      </c>
      <c r="C44" s="80"/>
      <c r="D44" s="80"/>
      <c r="E44" s="81"/>
      <c r="F44" s="81"/>
      <c r="G44" s="81"/>
      <c r="H44" s="82"/>
      <c r="I44" s="82"/>
      <c r="J44" s="82"/>
      <c r="K44" s="82"/>
      <c r="L44" s="82"/>
      <c r="M44" s="82"/>
      <c r="N44" s="82"/>
      <c r="O44" s="82"/>
      <c r="P44" s="83"/>
      <c r="Q44" s="83"/>
      <c r="R44" s="84">
        <f>2225.800075</f>
        <v>2225.8000750000001</v>
      </c>
      <c r="S44" s="84">
        <f>1687.953803</f>
        <v>1687.9538030000001</v>
      </c>
      <c r="T44" s="84">
        <f>1301.27090306</f>
        <v>1301.2709030599999</v>
      </c>
      <c r="U44" s="85">
        <f>+IF(ISERR(T44/S44*100),"N/A",T44/S44*100)</f>
        <v>77.091618310125028</v>
      </c>
    </row>
    <row r="45" spans="1:22" ht="13.5" customHeight="1" thickBot="1">
      <c r="B45" s="86" t="s">
        <v>69</v>
      </c>
      <c r="C45" s="87"/>
      <c r="D45" s="87"/>
      <c r="E45" s="88"/>
      <c r="F45" s="88"/>
      <c r="G45" s="88"/>
      <c r="H45" s="89"/>
      <c r="I45" s="89"/>
      <c r="J45" s="89"/>
      <c r="K45" s="89"/>
      <c r="L45" s="89"/>
      <c r="M45" s="89"/>
      <c r="N45" s="89"/>
      <c r="O45" s="89"/>
      <c r="P45" s="90"/>
      <c r="Q45" s="90"/>
      <c r="R45" s="84">
        <f>1674.38606168</f>
        <v>1674.38606168</v>
      </c>
      <c r="S45" s="84">
        <f>1529.7907827</f>
        <v>1529.7907826999999</v>
      </c>
      <c r="T45" s="84">
        <f>1301.27090306</f>
        <v>1301.2709030599999</v>
      </c>
      <c r="U45" s="85">
        <f>+IF(ISERR(T45/S45*100),"N/A",T45/S45*100)</f>
        <v>85.062017484725942</v>
      </c>
    </row>
    <row r="46" spans="1:22" ht="14.7" customHeight="1" thickTop="1" thickBot="1">
      <c r="B46" s="9" t="s">
        <v>70</v>
      </c>
      <c r="C46" s="10"/>
      <c r="D46" s="10"/>
      <c r="E46" s="10"/>
      <c r="F46" s="10"/>
      <c r="G46" s="10"/>
      <c r="H46" s="11"/>
      <c r="I46" s="11"/>
      <c r="J46" s="11"/>
      <c r="K46" s="11"/>
      <c r="L46" s="11"/>
      <c r="M46" s="11"/>
      <c r="N46" s="11"/>
      <c r="O46" s="11"/>
      <c r="P46" s="11"/>
      <c r="Q46" s="11"/>
      <c r="R46" s="11"/>
      <c r="S46" s="11"/>
      <c r="T46" s="11"/>
      <c r="U46" s="12"/>
    </row>
    <row r="47" spans="1:22" ht="44.25" customHeight="1" thickTop="1">
      <c r="B47" s="91" t="s">
        <v>71</v>
      </c>
      <c r="C47" s="93"/>
      <c r="D47" s="93"/>
      <c r="E47" s="93"/>
      <c r="F47" s="93"/>
      <c r="G47" s="93"/>
      <c r="H47" s="93"/>
      <c r="I47" s="93"/>
      <c r="J47" s="93"/>
      <c r="K47" s="93"/>
      <c r="L47" s="93"/>
      <c r="M47" s="93"/>
      <c r="N47" s="93"/>
      <c r="O47" s="93"/>
      <c r="P47" s="93"/>
      <c r="Q47" s="93"/>
      <c r="R47" s="93"/>
      <c r="S47" s="93"/>
      <c r="T47" s="93"/>
      <c r="U47" s="92"/>
    </row>
    <row r="48" spans="1:22" ht="34.5" customHeight="1">
      <c r="B48" s="94" t="s">
        <v>673</v>
      </c>
      <c r="C48" s="96"/>
      <c r="D48" s="96"/>
      <c r="E48" s="96"/>
      <c r="F48" s="96"/>
      <c r="G48" s="96"/>
      <c r="H48" s="96"/>
      <c r="I48" s="96"/>
      <c r="J48" s="96"/>
      <c r="K48" s="96"/>
      <c r="L48" s="96"/>
      <c r="M48" s="96"/>
      <c r="N48" s="96"/>
      <c r="O48" s="96"/>
      <c r="P48" s="96"/>
      <c r="Q48" s="96"/>
      <c r="R48" s="96"/>
      <c r="S48" s="96"/>
      <c r="T48" s="96"/>
      <c r="U48" s="95"/>
    </row>
    <row r="49" spans="2:21" ht="34.5" customHeight="1">
      <c r="B49" s="94" t="s">
        <v>73</v>
      </c>
      <c r="C49" s="96"/>
      <c r="D49" s="96"/>
      <c r="E49" s="96"/>
      <c r="F49" s="96"/>
      <c r="G49" s="96"/>
      <c r="H49" s="96"/>
      <c r="I49" s="96"/>
      <c r="J49" s="96"/>
      <c r="K49" s="96"/>
      <c r="L49" s="96"/>
      <c r="M49" s="96"/>
      <c r="N49" s="96"/>
      <c r="O49" s="96"/>
      <c r="P49" s="96"/>
      <c r="Q49" s="96"/>
      <c r="R49" s="96"/>
      <c r="S49" s="96"/>
      <c r="T49" s="96"/>
      <c r="U49" s="95"/>
    </row>
    <row r="50" spans="2:21" ht="34.5" customHeight="1">
      <c r="B50" s="94" t="s">
        <v>674</v>
      </c>
      <c r="C50" s="96"/>
      <c r="D50" s="96"/>
      <c r="E50" s="96"/>
      <c r="F50" s="96"/>
      <c r="G50" s="96"/>
      <c r="H50" s="96"/>
      <c r="I50" s="96"/>
      <c r="J50" s="96"/>
      <c r="K50" s="96"/>
      <c r="L50" s="96"/>
      <c r="M50" s="96"/>
      <c r="N50" s="96"/>
      <c r="O50" s="96"/>
      <c r="P50" s="96"/>
      <c r="Q50" s="96"/>
      <c r="R50" s="96"/>
      <c r="S50" s="96"/>
      <c r="T50" s="96"/>
      <c r="U50" s="95"/>
    </row>
    <row r="51" spans="2:21" ht="20.7" customHeight="1">
      <c r="B51" s="94" t="s">
        <v>675</v>
      </c>
      <c r="C51" s="96"/>
      <c r="D51" s="96"/>
      <c r="E51" s="96"/>
      <c r="F51" s="96"/>
      <c r="G51" s="96"/>
      <c r="H51" s="96"/>
      <c r="I51" s="96"/>
      <c r="J51" s="96"/>
      <c r="K51" s="96"/>
      <c r="L51" s="96"/>
      <c r="M51" s="96"/>
      <c r="N51" s="96"/>
      <c r="O51" s="96"/>
      <c r="P51" s="96"/>
      <c r="Q51" s="96"/>
      <c r="R51" s="96"/>
      <c r="S51" s="96"/>
      <c r="T51" s="96"/>
      <c r="U51" s="95"/>
    </row>
    <row r="52" spans="2:21" ht="34.5" customHeight="1">
      <c r="B52" s="94" t="s">
        <v>676</v>
      </c>
      <c r="C52" s="96"/>
      <c r="D52" s="96"/>
      <c r="E52" s="96"/>
      <c r="F52" s="96"/>
      <c r="G52" s="96"/>
      <c r="H52" s="96"/>
      <c r="I52" s="96"/>
      <c r="J52" s="96"/>
      <c r="K52" s="96"/>
      <c r="L52" s="96"/>
      <c r="M52" s="96"/>
      <c r="N52" s="96"/>
      <c r="O52" s="96"/>
      <c r="P52" s="96"/>
      <c r="Q52" s="96"/>
      <c r="R52" s="96"/>
      <c r="S52" s="96"/>
      <c r="T52" s="96"/>
      <c r="U52" s="95"/>
    </row>
    <row r="53" spans="2:21" ht="46.2" customHeight="1">
      <c r="B53" s="94" t="s">
        <v>677</v>
      </c>
      <c r="C53" s="96"/>
      <c r="D53" s="96"/>
      <c r="E53" s="96"/>
      <c r="F53" s="96"/>
      <c r="G53" s="96"/>
      <c r="H53" s="96"/>
      <c r="I53" s="96"/>
      <c r="J53" s="96"/>
      <c r="K53" s="96"/>
      <c r="L53" s="96"/>
      <c r="M53" s="96"/>
      <c r="N53" s="96"/>
      <c r="O53" s="96"/>
      <c r="P53" s="96"/>
      <c r="Q53" s="96"/>
      <c r="R53" s="96"/>
      <c r="S53" s="96"/>
      <c r="T53" s="96"/>
      <c r="U53" s="95"/>
    </row>
    <row r="54" spans="2:21" ht="19.05" customHeight="1">
      <c r="B54" s="94" t="s">
        <v>678</v>
      </c>
      <c r="C54" s="96"/>
      <c r="D54" s="96"/>
      <c r="E54" s="96"/>
      <c r="F54" s="96"/>
      <c r="G54" s="96"/>
      <c r="H54" s="96"/>
      <c r="I54" s="96"/>
      <c r="J54" s="96"/>
      <c r="K54" s="96"/>
      <c r="L54" s="96"/>
      <c r="M54" s="96"/>
      <c r="N54" s="96"/>
      <c r="O54" s="96"/>
      <c r="P54" s="96"/>
      <c r="Q54" s="96"/>
      <c r="R54" s="96"/>
      <c r="S54" s="96"/>
      <c r="T54" s="96"/>
      <c r="U54" s="95"/>
    </row>
    <row r="55" spans="2:21" ht="34.5" customHeight="1">
      <c r="B55" s="94" t="s">
        <v>679</v>
      </c>
      <c r="C55" s="96"/>
      <c r="D55" s="96"/>
      <c r="E55" s="96"/>
      <c r="F55" s="96"/>
      <c r="G55" s="96"/>
      <c r="H55" s="96"/>
      <c r="I55" s="96"/>
      <c r="J55" s="96"/>
      <c r="K55" s="96"/>
      <c r="L55" s="96"/>
      <c r="M55" s="96"/>
      <c r="N55" s="96"/>
      <c r="O55" s="96"/>
      <c r="P55" s="96"/>
      <c r="Q55" s="96"/>
      <c r="R55" s="96"/>
      <c r="S55" s="96"/>
      <c r="T55" s="96"/>
      <c r="U55" s="95"/>
    </row>
    <row r="56" spans="2:21" ht="28.05" customHeight="1">
      <c r="B56" s="94" t="s">
        <v>680</v>
      </c>
      <c r="C56" s="96"/>
      <c r="D56" s="96"/>
      <c r="E56" s="96"/>
      <c r="F56" s="96"/>
      <c r="G56" s="96"/>
      <c r="H56" s="96"/>
      <c r="I56" s="96"/>
      <c r="J56" s="96"/>
      <c r="K56" s="96"/>
      <c r="L56" s="96"/>
      <c r="M56" s="96"/>
      <c r="N56" s="96"/>
      <c r="O56" s="96"/>
      <c r="P56" s="96"/>
      <c r="Q56" s="96"/>
      <c r="R56" s="96"/>
      <c r="S56" s="96"/>
      <c r="T56" s="96"/>
      <c r="U56" s="95"/>
    </row>
    <row r="57" spans="2:21" ht="34.5" customHeight="1">
      <c r="B57" s="94" t="s">
        <v>681</v>
      </c>
      <c r="C57" s="96"/>
      <c r="D57" s="96"/>
      <c r="E57" s="96"/>
      <c r="F57" s="96"/>
      <c r="G57" s="96"/>
      <c r="H57" s="96"/>
      <c r="I57" s="96"/>
      <c r="J57" s="96"/>
      <c r="K57" s="96"/>
      <c r="L57" s="96"/>
      <c r="M57" s="96"/>
      <c r="N57" s="96"/>
      <c r="O57" s="96"/>
      <c r="P57" s="96"/>
      <c r="Q57" s="96"/>
      <c r="R57" s="96"/>
      <c r="S57" s="96"/>
      <c r="T57" s="96"/>
      <c r="U57" s="95"/>
    </row>
    <row r="58" spans="2:21" ht="34.5" customHeight="1">
      <c r="B58" s="94" t="s">
        <v>682</v>
      </c>
      <c r="C58" s="96"/>
      <c r="D58" s="96"/>
      <c r="E58" s="96"/>
      <c r="F58" s="96"/>
      <c r="G58" s="96"/>
      <c r="H58" s="96"/>
      <c r="I58" s="96"/>
      <c r="J58" s="96"/>
      <c r="K58" s="96"/>
      <c r="L58" s="96"/>
      <c r="M58" s="96"/>
      <c r="N58" s="96"/>
      <c r="O58" s="96"/>
      <c r="P58" s="96"/>
      <c r="Q58" s="96"/>
      <c r="R58" s="96"/>
      <c r="S58" s="96"/>
      <c r="T58" s="96"/>
      <c r="U58" s="95"/>
    </row>
    <row r="59" spans="2:21" ht="34.5" customHeight="1">
      <c r="B59" s="94" t="s">
        <v>683</v>
      </c>
      <c r="C59" s="96"/>
      <c r="D59" s="96"/>
      <c r="E59" s="96"/>
      <c r="F59" s="96"/>
      <c r="G59" s="96"/>
      <c r="H59" s="96"/>
      <c r="I59" s="96"/>
      <c r="J59" s="96"/>
      <c r="K59" s="96"/>
      <c r="L59" s="96"/>
      <c r="M59" s="96"/>
      <c r="N59" s="96"/>
      <c r="O59" s="96"/>
      <c r="P59" s="96"/>
      <c r="Q59" s="96"/>
      <c r="R59" s="96"/>
      <c r="S59" s="96"/>
      <c r="T59" s="96"/>
      <c r="U59" s="95"/>
    </row>
    <row r="60" spans="2:21" ht="18" customHeight="1">
      <c r="B60" s="94" t="s">
        <v>684</v>
      </c>
      <c r="C60" s="96"/>
      <c r="D60" s="96"/>
      <c r="E60" s="96"/>
      <c r="F60" s="96"/>
      <c r="G60" s="96"/>
      <c r="H60" s="96"/>
      <c r="I60" s="96"/>
      <c r="J60" s="96"/>
      <c r="K60" s="96"/>
      <c r="L60" s="96"/>
      <c r="M60" s="96"/>
      <c r="N60" s="96"/>
      <c r="O60" s="96"/>
      <c r="P60" s="96"/>
      <c r="Q60" s="96"/>
      <c r="R60" s="96"/>
      <c r="S60" s="96"/>
      <c r="T60" s="96"/>
      <c r="U60" s="95"/>
    </row>
    <row r="61" spans="2:21" ht="44.55" customHeight="1">
      <c r="B61" s="94" t="s">
        <v>685</v>
      </c>
      <c r="C61" s="96"/>
      <c r="D61" s="96"/>
      <c r="E61" s="96"/>
      <c r="F61" s="96"/>
      <c r="G61" s="96"/>
      <c r="H61" s="96"/>
      <c r="I61" s="96"/>
      <c r="J61" s="96"/>
      <c r="K61" s="96"/>
      <c r="L61" s="96"/>
      <c r="M61" s="96"/>
      <c r="N61" s="96"/>
      <c r="O61" s="96"/>
      <c r="P61" s="96"/>
      <c r="Q61" s="96"/>
      <c r="R61" s="96"/>
      <c r="S61" s="96"/>
      <c r="T61" s="96"/>
      <c r="U61" s="95"/>
    </row>
    <row r="62" spans="2:21" ht="19.8" customHeight="1">
      <c r="B62" s="94" t="s">
        <v>686</v>
      </c>
      <c r="C62" s="96"/>
      <c r="D62" s="96"/>
      <c r="E62" s="96"/>
      <c r="F62" s="96"/>
      <c r="G62" s="96"/>
      <c r="H62" s="96"/>
      <c r="I62" s="96"/>
      <c r="J62" s="96"/>
      <c r="K62" s="96"/>
      <c r="L62" s="96"/>
      <c r="M62" s="96"/>
      <c r="N62" s="96"/>
      <c r="O62" s="96"/>
      <c r="P62" s="96"/>
      <c r="Q62" s="96"/>
      <c r="R62" s="96"/>
      <c r="S62" s="96"/>
      <c r="T62" s="96"/>
      <c r="U62" s="95"/>
    </row>
    <row r="63" spans="2:21" ht="30.3" customHeight="1">
      <c r="B63" s="94" t="s">
        <v>687</v>
      </c>
      <c r="C63" s="96"/>
      <c r="D63" s="96"/>
      <c r="E63" s="96"/>
      <c r="F63" s="96"/>
      <c r="G63" s="96"/>
      <c r="H63" s="96"/>
      <c r="I63" s="96"/>
      <c r="J63" s="96"/>
      <c r="K63" s="96"/>
      <c r="L63" s="96"/>
      <c r="M63" s="96"/>
      <c r="N63" s="96"/>
      <c r="O63" s="96"/>
      <c r="P63" s="96"/>
      <c r="Q63" s="96"/>
      <c r="R63" s="96"/>
      <c r="S63" s="96"/>
      <c r="T63" s="96"/>
      <c r="U63" s="95"/>
    </row>
    <row r="64" spans="2:21" ht="19.8" customHeight="1">
      <c r="B64" s="94" t="s">
        <v>688</v>
      </c>
      <c r="C64" s="96"/>
      <c r="D64" s="96"/>
      <c r="E64" s="96"/>
      <c r="F64" s="96"/>
      <c r="G64" s="96"/>
      <c r="H64" s="96"/>
      <c r="I64" s="96"/>
      <c r="J64" s="96"/>
      <c r="K64" s="96"/>
      <c r="L64" s="96"/>
      <c r="M64" s="96"/>
      <c r="N64" s="96"/>
      <c r="O64" s="96"/>
      <c r="P64" s="96"/>
      <c r="Q64" s="96"/>
      <c r="R64" s="96"/>
      <c r="S64" s="96"/>
      <c r="T64" s="96"/>
      <c r="U64" s="95"/>
    </row>
    <row r="65" spans="2:21" ht="41.7" customHeight="1">
      <c r="B65" s="94" t="s">
        <v>689</v>
      </c>
      <c r="C65" s="96"/>
      <c r="D65" s="96"/>
      <c r="E65" s="96"/>
      <c r="F65" s="96"/>
      <c r="G65" s="96"/>
      <c r="H65" s="96"/>
      <c r="I65" s="96"/>
      <c r="J65" s="96"/>
      <c r="K65" s="96"/>
      <c r="L65" s="96"/>
      <c r="M65" s="96"/>
      <c r="N65" s="96"/>
      <c r="O65" s="96"/>
      <c r="P65" s="96"/>
      <c r="Q65" s="96"/>
      <c r="R65" s="96"/>
      <c r="S65" s="96"/>
      <c r="T65" s="96"/>
      <c r="U65" s="95"/>
    </row>
    <row r="66" spans="2:21" ht="16.8" customHeight="1">
      <c r="B66" s="94" t="s">
        <v>690</v>
      </c>
      <c r="C66" s="96"/>
      <c r="D66" s="96"/>
      <c r="E66" s="96"/>
      <c r="F66" s="96"/>
      <c r="G66" s="96"/>
      <c r="H66" s="96"/>
      <c r="I66" s="96"/>
      <c r="J66" s="96"/>
      <c r="K66" s="96"/>
      <c r="L66" s="96"/>
      <c r="M66" s="96"/>
      <c r="N66" s="96"/>
      <c r="O66" s="96"/>
      <c r="P66" s="96"/>
      <c r="Q66" s="96"/>
      <c r="R66" s="96"/>
      <c r="S66" s="96"/>
      <c r="T66" s="96"/>
      <c r="U66" s="95"/>
    </row>
    <row r="67" spans="2:21" ht="34.5" customHeight="1">
      <c r="B67" s="94" t="s">
        <v>691</v>
      </c>
      <c r="C67" s="96"/>
      <c r="D67" s="96"/>
      <c r="E67" s="96"/>
      <c r="F67" s="96"/>
      <c r="G67" s="96"/>
      <c r="H67" s="96"/>
      <c r="I67" s="96"/>
      <c r="J67" s="96"/>
      <c r="K67" s="96"/>
      <c r="L67" s="96"/>
      <c r="M67" s="96"/>
      <c r="N67" s="96"/>
      <c r="O67" s="96"/>
      <c r="P67" s="96"/>
      <c r="Q67" s="96"/>
      <c r="R67" s="96"/>
      <c r="S67" s="96"/>
      <c r="T67" s="96"/>
      <c r="U67" s="95"/>
    </row>
    <row r="68" spans="2:21" ht="38.700000000000003" customHeight="1">
      <c r="B68" s="94" t="s">
        <v>692</v>
      </c>
      <c r="C68" s="96"/>
      <c r="D68" s="96"/>
      <c r="E68" s="96"/>
      <c r="F68" s="96"/>
      <c r="G68" s="96"/>
      <c r="H68" s="96"/>
      <c r="I68" s="96"/>
      <c r="J68" s="96"/>
      <c r="K68" s="96"/>
      <c r="L68" s="96"/>
      <c r="M68" s="96"/>
      <c r="N68" s="96"/>
      <c r="O68" s="96"/>
      <c r="P68" s="96"/>
      <c r="Q68" s="96"/>
      <c r="R68" s="96"/>
      <c r="S68" s="96"/>
      <c r="T68" s="96"/>
      <c r="U68" s="95"/>
    </row>
    <row r="69" spans="2:21" ht="47.7" customHeight="1">
      <c r="B69" s="94" t="s">
        <v>693</v>
      </c>
      <c r="C69" s="96"/>
      <c r="D69" s="96"/>
      <c r="E69" s="96"/>
      <c r="F69" s="96"/>
      <c r="G69" s="96"/>
      <c r="H69" s="96"/>
      <c r="I69" s="96"/>
      <c r="J69" s="96"/>
      <c r="K69" s="96"/>
      <c r="L69" s="96"/>
      <c r="M69" s="96"/>
      <c r="N69" s="96"/>
      <c r="O69" s="96"/>
      <c r="P69" s="96"/>
      <c r="Q69" s="96"/>
      <c r="R69" s="96"/>
      <c r="S69" s="96"/>
      <c r="T69" s="96"/>
      <c r="U69" s="95"/>
    </row>
    <row r="70" spans="2:21" ht="29.25" customHeight="1">
      <c r="B70" s="94" t="s">
        <v>694</v>
      </c>
      <c r="C70" s="96"/>
      <c r="D70" s="96"/>
      <c r="E70" s="96"/>
      <c r="F70" s="96"/>
      <c r="G70" s="96"/>
      <c r="H70" s="96"/>
      <c r="I70" s="96"/>
      <c r="J70" s="96"/>
      <c r="K70" s="96"/>
      <c r="L70" s="96"/>
      <c r="M70" s="96"/>
      <c r="N70" s="96"/>
      <c r="O70" s="96"/>
      <c r="P70" s="96"/>
      <c r="Q70" s="96"/>
      <c r="R70" s="96"/>
      <c r="S70" s="96"/>
      <c r="T70" s="96"/>
      <c r="U70" s="95"/>
    </row>
    <row r="71" spans="2:21" ht="34.5" customHeight="1">
      <c r="B71" s="94" t="s">
        <v>695</v>
      </c>
      <c r="C71" s="96"/>
      <c r="D71" s="96"/>
      <c r="E71" s="96"/>
      <c r="F71" s="96"/>
      <c r="G71" s="96"/>
      <c r="H71" s="96"/>
      <c r="I71" s="96"/>
      <c r="J71" s="96"/>
      <c r="K71" s="96"/>
      <c r="L71" s="96"/>
      <c r="M71" s="96"/>
      <c r="N71" s="96"/>
      <c r="O71" s="96"/>
      <c r="P71" s="96"/>
      <c r="Q71" s="96"/>
      <c r="R71" s="96"/>
      <c r="S71" s="96"/>
      <c r="T71" s="96"/>
      <c r="U71" s="95"/>
    </row>
    <row r="72" spans="2:21" ht="58.05" customHeight="1">
      <c r="B72" s="94" t="s">
        <v>696</v>
      </c>
      <c r="C72" s="96"/>
      <c r="D72" s="96"/>
      <c r="E72" s="96"/>
      <c r="F72" s="96"/>
      <c r="G72" s="96"/>
      <c r="H72" s="96"/>
      <c r="I72" s="96"/>
      <c r="J72" s="96"/>
      <c r="K72" s="96"/>
      <c r="L72" s="96"/>
      <c r="M72" s="96"/>
      <c r="N72" s="96"/>
      <c r="O72" s="96"/>
      <c r="P72" s="96"/>
      <c r="Q72" s="96"/>
      <c r="R72" s="96"/>
      <c r="S72" s="96"/>
      <c r="T72" s="96"/>
      <c r="U72" s="95"/>
    </row>
    <row r="73" spans="2:21" ht="36" customHeight="1">
      <c r="B73" s="94" t="s">
        <v>697</v>
      </c>
      <c r="C73" s="96"/>
      <c r="D73" s="96"/>
      <c r="E73" s="96"/>
      <c r="F73" s="96"/>
      <c r="G73" s="96"/>
      <c r="H73" s="96"/>
      <c r="I73" s="96"/>
      <c r="J73" s="96"/>
      <c r="K73" s="96"/>
      <c r="L73" s="96"/>
      <c r="M73" s="96"/>
      <c r="N73" s="96"/>
      <c r="O73" s="96"/>
      <c r="P73" s="96"/>
      <c r="Q73" s="96"/>
      <c r="R73" s="96"/>
      <c r="S73" s="96"/>
      <c r="T73" s="96"/>
      <c r="U73" s="95"/>
    </row>
    <row r="74" spans="2:21" ht="36" customHeight="1">
      <c r="B74" s="94" t="s">
        <v>698</v>
      </c>
      <c r="C74" s="96"/>
      <c r="D74" s="96"/>
      <c r="E74" s="96"/>
      <c r="F74" s="96"/>
      <c r="G74" s="96"/>
      <c r="H74" s="96"/>
      <c r="I74" s="96"/>
      <c r="J74" s="96"/>
      <c r="K74" s="96"/>
      <c r="L74" s="96"/>
      <c r="M74" s="96"/>
      <c r="N74" s="96"/>
      <c r="O74" s="96"/>
      <c r="P74" s="96"/>
      <c r="Q74" s="96"/>
      <c r="R74" s="96"/>
      <c r="S74" s="96"/>
      <c r="T74" s="96"/>
      <c r="U74" s="95"/>
    </row>
    <row r="75" spans="2:21" ht="34.5" customHeight="1">
      <c r="B75" s="94" t="s">
        <v>699</v>
      </c>
      <c r="C75" s="96"/>
      <c r="D75" s="96"/>
      <c r="E75" s="96"/>
      <c r="F75" s="96"/>
      <c r="G75" s="96"/>
      <c r="H75" s="96"/>
      <c r="I75" s="96"/>
      <c r="J75" s="96"/>
      <c r="K75" s="96"/>
      <c r="L75" s="96"/>
      <c r="M75" s="96"/>
      <c r="N75" s="96"/>
      <c r="O75" s="96"/>
      <c r="P75" s="96"/>
      <c r="Q75" s="96"/>
      <c r="R75" s="96"/>
      <c r="S75" s="96"/>
      <c r="T75" s="96"/>
      <c r="U75" s="95"/>
    </row>
    <row r="76" spans="2:21" ht="34.5" customHeight="1">
      <c r="B76" s="94" t="s">
        <v>700</v>
      </c>
      <c r="C76" s="96"/>
      <c r="D76" s="96"/>
      <c r="E76" s="96"/>
      <c r="F76" s="96"/>
      <c r="G76" s="96"/>
      <c r="H76" s="96"/>
      <c r="I76" s="96"/>
      <c r="J76" s="96"/>
      <c r="K76" s="96"/>
      <c r="L76" s="96"/>
      <c r="M76" s="96"/>
      <c r="N76" s="96"/>
      <c r="O76" s="96"/>
      <c r="P76" s="96"/>
      <c r="Q76" s="96"/>
      <c r="R76" s="96"/>
      <c r="S76" s="96"/>
      <c r="T76" s="96"/>
      <c r="U76" s="95"/>
    </row>
    <row r="77" spans="2:21" ht="35.700000000000003" customHeight="1" thickBot="1">
      <c r="B77" s="97" t="s">
        <v>701</v>
      </c>
      <c r="C77" s="99"/>
      <c r="D77" s="99"/>
      <c r="E77" s="99"/>
      <c r="F77" s="99"/>
      <c r="G77" s="99"/>
      <c r="H77" s="99"/>
      <c r="I77" s="99"/>
      <c r="J77" s="99"/>
      <c r="K77" s="99"/>
      <c r="L77" s="99"/>
      <c r="M77" s="99"/>
      <c r="N77" s="99"/>
      <c r="O77" s="99"/>
      <c r="P77" s="99"/>
      <c r="Q77" s="99"/>
      <c r="R77" s="99"/>
      <c r="S77" s="99"/>
      <c r="T77" s="99"/>
      <c r="U77" s="98"/>
    </row>
  </sheetData>
  <mergeCells count="144">
    <mergeCell ref="B72:U72"/>
    <mergeCell ref="B73:U73"/>
    <mergeCell ref="B74:U74"/>
    <mergeCell ref="B75:U75"/>
    <mergeCell ref="B76:U76"/>
    <mergeCell ref="B77:U77"/>
    <mergeCell ref="B66:U66"/>
    <mergeCell ref="B67:U67"/>
    <mergeCell ref="B68:U68"/>
    <mergeCell ref="B69:U69"/>
    <mergeCell ref="B70:U70"/>
    <mergeCell ref="B71:U71"/>
    <mergeCell ref="B60:U60"/>
    <mergeCell ref="B61:U61"/>
    <mergeCell ref="B62:U62"/>
    <mergeCell ref="B63:U63"/>
    <mergeCell ref="B64:U64"/>
    <mergeCell ref="B65:U65"/>
    <mergeCell ref="B54:U54"/>
    <mergeCell ref="B55:U55"/>
    <mergeCell ref="B56:U56"/>
    <mergeCell ref="B57:U57"/>
    <mergeCell ref="B58:U58"/>
    <mergeCell ref="B59:U59"/>
    <mergeCell ref="B48:U48"/>
    <mergeCell ref="B49:U49"/>
    <mergeCell ref="B50:U50"/>
    <mergeCell ref="B51:U51"/>
    <mergeCell ref="B52:U52"/>
    <mergeCell ref="B53:U53"/>
    <mergeCell ref="C40:H40"/>
    <mergeCell ref="I40:K40"/>
    <mergeCell ref="L40:O40"/>
    <mergeCell ref="B44:D44"/>
    <mergeCell ref="B45:D45"/>
    <mergeCell ref="B47:U47"/>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5" fitToHeight="10" orientation="landscape" r:id="rId1"/>
  <headerFooter>
    <oddFooter>&amp;R&amp;P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V3" sqref="V3"/>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1.44140625" style="1" customWidth="1"/>
    <col min="9" max="9" width="7.33203125" style="1" customWidth="1"/>
    <col min="10" max="10" width="8.77734375" style="1" customWidth="1"/>
    <col min="11" max="11" width="21.77734375" style="1" customWidth="1"/>
    <col min="12" max="12" width="8.6640625" style="1" customWidth="1"/>
    <col min="13" max="13" width="6.77734375" style="1" customWidth="1"/>
    <col min="14" max="14" width="9.21875" style="1" customWidth="1"/>
    <col min="15" max="15" width="23.2187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702</v>
      </c>
      <c r="D4" s="15" t="s">
        <v>703</v>
      </c>
      <c r="E4" s="15"/>
      <c r="F4" s="15"/>
      <c r="G4" s="15"/>
      <c r="H4" s="15"/>
      <c r="I4" s="16"/>
      <c r="J4" s="17" t="s">
        <v>6</v>
      </c>
      <c r="K4" s="18" t="s">
        <v>7</v>
      </c>
      <c r="L4" s="19" t="s">
        <v>8</v>
      </c>
      <c r="M4" s="19"/>
      <c r="N4" s="19"/>
      <c r="O4" s="19"/>
      <c r="P4" s="17" t="s">
        <v>9</v>
      </c>
      <c r="Q4" s="19" t="s">
        <v>704</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13.4" customHeight="1" thickTop="1">
      <c r="A11" s="56"/>
      <c r="B11" s="57" t="s">
        <v>36</v>
      </c>
      <c r="C11" s="58" t="s">
        <v>705</v>
      </c>
      <c r="D11" s="58"/>
      <c r="E11" s="58"/>
      <c r="F11" s="58"/>
      <c r="G11" s="58"/>
      <c r="H11" s="58"/>
      <c r="I11" s="58" t="s">
        <v>706</v>
      </c>
      <c r="J11" s="58"/>
      <c r="K11" s="58"/>
      <c r="L11" s="58" t="s">
        <v>707</v>
      </c>
      <c r="M11" s="58"/>
      <c r="N11" s="58"/>
      <c r="O11" s="58"/>
      <c r="P11" s="59" t="s">
        <v>40</v>
      </c>
      <c r="Q11" s="59" t="s">
        <v>41</v>
      </c>
      <c r="R11" s="59">
        <v>9.25</v>
      </c>
      <c r="S11" s="59" t="s">
        <v>42</v>
      </c>
      <c r="T11" s="59" t="s">
        <v>42</v>
      </c>
      <c r="U11" s="60" t="str">
        <f t="shared" ref="U11:U19" si="0">IF(ISERR(T11/S11*100),"N/A",T11/S11*100)</f>
        <v>N/A</v>
      </c>
    </row>
    <row r="12" spans="1:34" ht="75" customHeight="1">
      <c r="A12" s="56"/>
      <c r="B12" s="61" t="s">
        <v>43</v>
      </c>
      <c r="C12" s="62" t="s">
        <v>43</v>
      </c>
      <c r="D12" s="62"/>
      <c r="E12" s="62"/>
      <c r="F12" s="62"/>
      <c r="G12" s="62"/>
      <c r="H12" s="62"/>
      <c r="I12" s="62" t="s">
        <v>708</v>
      </c>
      <c r="J12" s="62"/>
      <c r="K12" s="62"/>
      <c r="L12" s="62" t="s">
        <v>709</v>
      </c>
      <c r="M12" s="62"/>
      <c r="N12" s="62"/>
      <c r="O12" s="62"/>
      <c r="P12" s="63" t="s">
        <v>297</v>
      </c>
      <c r="Q12" s="63" t="s">
        <v>41</v>
      </c>
      <c r="R12" s="63">
        <v>81.95</v>
      </c>
      <c r="S12" s="63" t="s">
        <v>42</v>
      </c>
      <c r="T12" s="63" t="s">
        <v>42</v>
      </c>
      <c r="U12" s="65" t="str">
        <f t="shared" si="0"/>
        <v>N/A</v>
      </c>
    </row>
    <row r="13" spans="1:34" ht="75" customHeight="1">
      <c r="A13" s="56"/>
      <c r="B13" s="61" t="s">
        <v>43</v>
      </c>
      <c r="C13" s="62" t="s">
        <v>43</v>
      </c>
      <c r="D13" s="62"/>
      <c r="E13" s="62"/>
      <c r="F13" s="62"/>
      <c r="G13" s="62"/>
      <c r="H13" s="62"/>
      <c r="I13" s="62" t="s">
        <v>710</v>
      </c>
      <c r="J13" s="62"/>
      <c r="K13" s="62"/>
      <c r="L13" s="62" t="s">
        <v>711</v>
      </c>
      <c r="M13" s="62"/>
      <c r="N13" s="62"/>
      <c r="O13" s="62"/>
      <c r="P13" s="63" t="s">
        <v>40</v>
      </c>
      <c r="Q13" s="63" t="s">
        <v>41</v>
      </c>
      <c r="R13" s="63">
        <v>42.87</v>
      </c>
      <c r="S13" s="63" t="s">
        <v>42</v>
      </c>
      <c r="T13" s="63" t="s">
        <v>42</v>
      </c>
      <c r="U13" s="65" t="str">
        <f t="shared" si="0"/>
        <v>N/A</v>
      </c>
    </row>
    <row r="14" spans="1:34" ht="75" customHeight="1" thickBot="1">
      <c r="A14" s="56"/>
      <c r="B14" s="61" t="s">
        <v>43</v>
      </c>
      <c r="C14" s="62" t="s">
        <v>43</v>
      </c>
      <c r="D14" s="62"/>
      <c r="E14" s="62"/>
      <c r="F14" s="62"/>
      <c r="G14" s="62"/>
      <c r="H14" s="62"/>
      <c r="I14" s="62" t="s">
        <v>1297</v>
      </c>
      <c r="J14" s="62"/>
      <c r="K14" s="62"/>
      <c r="L14" s="62" t="s">
        <v>712</v>
      </c>
      <c r="M14" s="62"/>
      <c r="N14" s="62"/>
      <c r="O14" s="62"/>
      <c r="P14" s="63" t="s">
        <v>40</v>
      </c>
      <c r="Q14" s="63" t="s">
        <v>106</v>
      </c>
      <c r="R14" s="64">
        <v>88</v>
      </c>
      <c r="S14" s="64" t="s">
        <v>42</v>
      </c>
      <c r="T14" s="64" t="s">
        <v>42</v>
      </c>
      <c r="U14" s="65" t="str">
        <f t="shared" si="0"/>
        <v>N/A</v>
      </c>
    </row>
    <row r="15" spans="1:34" ht="75" customHeight="1" thickTop="1">
      <c r="A15" s="56"/>
      <c r="B15" s="57" t="s">
        <v>46</v>
      </c>
      <c r="C15" s="58" t="s">
        <v>713</v>
      </c>
      <c r="D15" s="58"/>
      <c r="E15" s="58"/>
      <c r="F15" s="58"/>
      <c r="G15" s="58"/>
      <c r="H15" s="58"/>
      <c r="I15" s="58" t="s">
        <v>714</v>
      </c>
      <c r="J15" s="58"/>
      <c r="K15" s="58"/>
      <c r="L15" s="58" t="s">
        <v>715</v>
      </c>
      <c r="M15" s="58"/>
      <c r="N15" s="58"/>
      <c r="O15" s="58"/>
      <c r="P15" s="59" t="s">
        <v>40</v>
      </c>
      <c r="Q15" s="59" t="s">
        <v>41</v>
      </c>
      <c r="R15" s="59">
        <v>75.23</v>
      </c>
      <c r="S15" s="59" t="s">
        <v>42</v>
      </c>
      <c r="T15" s="59" t="s">
        <v>42</v>
      </c>
      <c r="U15" s="60" t="str">
        <f t="shared" si="0"/>
        <v>N/A</v>
      </c>
    </row>
    <row r="16" spans="1:34" ht="75" customHeight="1" thickBot="1">
      <c r="A16" s="56"/>
      <c r="B16" s="61" t="s">
        <v>43</v>
      </c>
      <c r="C16" s="62" t="s">
        <v>43</v>
      </c>
      <c r="D16" s="62"/>
      <c r="E16" s="62"/>
      <c r="F16" s="62"/>
      <c r="G16" s="62"/>
      <c r="H16" s="62"/>
      <c r="I16" s="62" t="s">
        <v>716</v>
      </c>
      <c r="J16" s="62"/>
      <c r="K16" s="62"/>
      <c r="L16" s="62" t="s">
        <v>717</v>
      </c>
      <c r="M16" s="62"/>
      <c r="N16" s="62"/>
      <c r="O16" s="62"/>
      <c r="P16" s="63" t="s">
        <v>40</v>
      </c>
      <c r="Q16" s="63" t="s">
        <v>41</v>
      </c>
      <c r="R16" s="63">
        <v>59.12</v>
      </c>
      <c r="S16" s="63" t="s">
        <v>42</v>
      </c>
      <c r="T16" s="63" t="s">
        <v>42</v>
      </c>
      <c r="U16" s="65" t="str">
        <f t="shared" si="0"/>
        <v>N/A</v>
      </c>
    </row>
    <row r="17" spans="1:21" ht="75" customHeight="1" thickTop="1">
      <c r="A17" s="56"/>
      <c r="B17" s="57" t="s">
        <v>51</v>
      </c>
      <c r="C17" s="58" t="s">
        <v>718</v>
      </c>
      <c r="D17" s="58"/>
      <c r="E17" s="58"/>
      <c r="F17" s="58"/>
      <c r="G17" s="58"/>
      <c r="H17" s="58"/>
      <c r="I17" s="58" t="s">
        <v>719</v>
      </c>
      <c r="J17" s="58"/>
      <c r="K17" s="58"/>
      <c r="L17" s="58" t="s">
        <v>720</v>
      </c>
      <c r="M17" s="58"/>
      <c r="N17" s="58"/>
      <c r="O17" s="58"/>
      <c r="P17" s="59" t="s">
        <v>40</v>
      </c>
      <c r="Q17" s="59" t="s">
        <v>93</v>
      </c>
      <c r="R17" s="59">
        <v>39.07</v>
      </c>
      <c r="S17" s="59">
        <v>31.84</v>
      </c>
      <c r="T17" s="59">
        <v>26.53</v>
      </c>
      <c r="U17" s="60">
        <f t="shared" si="0"/>
        <v>83.322864321608051</v>
      </c>
    </row>
    <row r="18" spans="1:21" ht="75" customHeight="1">
      <c r="A18" s="56"/>
      <c r="B18" s="61" t="s">
        <v>43</v>
      </c>
      <c r="C18" s="62" t="s">
        <v>43</v>
      </c>
      <c r="D18" s="62"/>
      <c r="E18" s="62"/>
      <c r="F18" s="62"/>
      <c r="G18" s="62"/>
      <c r="H18" s="62"/>
      <c r="I18" s="62" t="s">
        <v>721</v>
      </c>
      <c r="J18" s="62"/>
      <c r="K18" s="62"/>
      <c r="L18" s="62" t="s">
        <v>722</v>
      </c>
      <c r="M18" s="62"/>
      <c r="N18" s="62"/>
      <c r="O18" s="62"/>
      <c r="P18" s="63" t="s">
        <v>40</v>
      </c>
      <c r="Q18" s="63" t="s">
        <v>93</v>
      </c>
      <c r="R18" s="63">
        <v>37.78</v>
      </c>
      <c r="S18" s="63">
        <v>18.89</v>
      </c>
      <c r="T18" s="63">
        <v>3.05</v>
      </c>
      <c r="U18" s="65">
        <f t="shared" si="0"/>
        <v>16.146109052408679</v>
      </c>
    </row>
    <row r="19" spans="1:21" ht="75" customHeight="1">
      <c r="A19" s="56"/>
      <c r="B19" s="61" t="s">
        <v>43</v>
      </c>
      <c r="C19" s="62" t="s">
        <v>43</v>
      </c>
      <c r="D19" s="62"/>
      <c r="E19" s="62"/>
      <c r="F19" s="62"/>
      <c r="G19" s="62"/>
      <c r="H19" s="62"/>
      <c r="I19" s="62" t="s">
        <v>723</v>
      </c>
      <c r="J19" s="62"/>
      <c r="K19" s="62"/>
      <c r="L19" s="62" t="s">
        <v>724</v>
      </c>
      <c r="M19" s="62"/>
      <c r="N19" s="62"/>
      <c r="O19" s="62"/>
      <c r="P19" s="63" t="s">
        <v>40</v>
      </c>
      <c r="Q19" s="63" t="s">
        <v>93</v>
      </c>
      <c r="R19" s="63">
        <v>5.73</v>
      </c>
      <c r="S19" s="63">
        <v>1.43</v>
      </c>
      <c r="T19" s="63">
        <v>2.65</v>
      </c>
      <c r="U19" s="65">
        <f t="shared" si="0"/>
        <v>185.31468531468531</v>
      </c>
    </row>
    <row r="20" spans="1:21" ht="75" customHeight="1">
      <c r="A20" s="56"/>
      <c r="B20" s="61" t="s">
        <v>43</v>
      </c>
      <c r="C20" s="62" t="s">
        <v>43</v>
      </c>
      <c r="D20" s="62"/>
      <c r="E20" s="62"/>
      <c r="F20" s="62"/>
      <c r="G20" s="62"/>
      <c r="H20" s="62"/>
      <c r="I20" s="62" t="s">
        <v>725</v>
      </c>
      <c r="J20" s="62"/>
      <c r="K20" s="62"/>
      <c r="L20" s="62" t="s">
        <v>726</v>
      </c>
      <c r="M20" s="62"/>
      <c r="N20" s="62"/>
      <c r="O20" s="62"/>
      <c r="P20" s="63" t="s">
        <v>40</v>
      </c>
      <c r="Q20" s="63" t="s">
        <v>41</v>
      </c>
      <c r="R20" s="63">
        <v>31.98</v>
      </c>
      <c r="S20" s="63" t="s">
        <v>42</v>
      </c>
      <c r="T20" s="63" t="s">
        <v>42</v>
      </c>
      <c r="U20" s="65" t="str">
        <f>IF(ISERR((S20-T20)*100/S20+100),"N/A",(S20-T20)*100/S20+100)</f>
        <v>N/A</v>
      </c>
    </row>
    <row r="21" spans="1:21" ht="75" customHeight="1">
      <c r="A21" s="56"/>
      <c r="B21" s="61" t="s">
        <v>43</v>
      </c>
      <c r="C21" s="62" t="s">
        <v>43</v>
      </c>
      <c r="D21" s="62"/>
      <c r="E21" s="62"/>
      <c r="F21" s="62"/>
      <c r="G21" s="62"/>
      <c r="H21" s="62"/>
      <c r="I21" s="62" t="s">
        <v>727</v>
      </c>
      <c r="J21" s="62"/>
      <c r="K21" s="62"/>
      <c r="L21" s="62" t="s">
        <v>728</v>
      </c>
      <c r="M21" s="62"/>
      <c r="N21" s="62"/>
      <c r="O21" s="62"/>
      <c r="P21" s="63" t="s">
        <v>40</v>
      </c>
      <c r="Q21" s="63" t="s">
        <v>93</v>
      </c>
      <c r="R21" s="63">
        <v>1.3</v>
      </c>
      <c r="S21" s="63">
        <v>0.13</v>
      </c>
      <c r="T21" s="63">
        <v>0</v>
      </c>
      <c r="U21" s="65">
        <f t="shared" ref="U21:U32" si="1">IF(ISERR(T21/S21*100),"N/A",T21/S21*100)</f>
        <v>0</v>
      </c>
    </row>
    <row r="22" spans="1:21" ht="75" customHeight="1">
      <c r="A22" s="56"/>
      <c r="B22" s="61" t="s">
        <v>43</v>
      </c>
      <c r="C22" s="62" t="s">
        <v>729</v>
      </c>
      <c r="D22" s="62"/>
      <c r="E22" s="62"/>
      <c r="F22" s="62"/>
      <c r="G22" s="62"/>
      <c r="H22" s="62"/>
      <c r="I22" s="62" t="s">
        <v>730</v>
      </c>
      <c r="J22" s="62"/>
      <c r="K22" s="62"/>
      <c r="L22" s="62" t="s">
        <v>731</v>
      </c>
      <c r="M22" s="62"/>
      <c r="N22" s="62"/>
      <c r="O22" s="62"/>
      <c r="P22" s="63" t="s">
        <v>40</v>
      </c>
      <c r="Q22" s="63" t="s">
        <v>41</v>
      </c>
      <c r="R22" s="63">
        <v>59.33</v>
      </c>
      <c r="S22" s="63" t="s">
        <v>42</v>
      </c>
      <c r="T22" s="63" t="s">
        <v>42</v>
      </c>
      <c r="U22" s="65" t="str">
        <f t="shared" si="1"/>
        <v>N/A</v>
      </c>
    </row>
    <row r="23" spans="1:21" ht="75" customHeight="1" thickBot="1">
      <c r="A23" s="56"/>
      <c r="B23" s="61" t="s">
        <v>43</v>
      </c>
      <c r="C23" s="62" t="s">
        <v>43</v>
      </c>
      <c r="D23" s="62"/>
      <c r="E23" s="62"/>
      <c r="F23" s="62"/>
      <c r="G23" s="62"/>
      <c r="H23" s="62"/>
      <c r="I23" s="62" t="s">
        <v>732</v>
      </c>
      <c r="J23" s="62"/>
      <c r="K23" s="62"/>
      <c r="L23" s="62" t="s">
        <v>733</v>
      </c>
      <c r="M23" s="62"/>
      <c r="N23" s="62"/>
      <c r="O23" s="62"/>
      <c r="P23" s="63" t="s">
        <v>40</v>
      </c>
      <c r="Q23" s="63" t="s">
        <v>55</v>
      </c>
      <c r="R23" s="63">
        <v>82.71</v>
      </c>
      <c r="S23" s="63">
        <v>52.93</v>
      </c>
      <c r="T23" s="63">
        <v>52.57</v>
      </c>
      <c r="U23" s="65">
        <f t="shared" si="1"/>
        <v>99.319856414131863</v>
      </c>
    </row>
    <row r="24" spans="1:21" ht="75" customHeight="1" thickTop="1">
      <c r="A24" s="56"/>
      <c r="B24" s="57" t="s">
        <v>56</v>
      </c>
      <c r="C24" s="58" t="s">
        <v>734</v>
      </c>
      <c r="D24" s="58"/>
      <c r="E24" s="58"/>
      <c r="F24" s="58"/>
      <c r="G24" s="58"/>
      <c r="H24" s="58"/>
      <c r="I24" s="58" t="s">
        <v>735</v>
      </c>
      <c r="J24" s="58"/>
      <c r="K24" s="58"/>
      <c r="L24" s="58" t="s">
        <v>736</v>
      </c>
      <c r="M24" s="58"/>
      <c r="N24" s="58"/>
      <c r="O24" s="58"/>
      <c r="P24" s="59" t="s">
        <v>40</v>
      </c>
      <c r="Q24" s="59" t="s">
        <v>60</v>
      </c>
      <c r="R24" s="59">
        <v>96.97</v>
      </c>
      <c r="S24" s="59">
        <v>43.63</v>
      </c>
      <c r="T24" s="59">
        <v>65.069999999999993</v>
      </c>
      <c r="U24" s="60">
        <f t="shared" si="1"/>
        <v>149.14049965619984</v>
      </c>
    </row>
    <row r="25" spans="1:21" ht="75" customHeight="1">
      <c r="A25" s="56"/>
      <c r="B25" s="61" t="s">
        <v>43</v>
      </c>
      <c r="C25" s="62" t="s">
        <v>737</v>
      </c>
      <c r="D25" s="62"/>
      <c r="E25" s="62"/>
      <c r="F25" s="62"/>
      <c r="G25" s="62"/>
      <c r="H25" s="62"/>
      <c r="I25" s="62" t="s">
        <v>738</v>
      </c>
      <c r="J25" s="62"/>
      <c r="K25" s="62"/>
      <c r="L25" s="62" t="s">
        <v>739</v>
      </c>
      <c r="M25" s="62"/>
      <c r="N25" s="62"/>
      <c r="O25" s="62"/>
      <c r="P25" s="63" t="s">
        <v>40</v>
      </c>
      <c r="Q25" s="63" t="s">
        <v>60</v>
      </c>
      <c r="R25" s="63">
        <v>95.2</v>
      </c>
      <c r="S25" s="63">
        <v>47.01</v>
      </c>
      <c r="T25" s="63">
        <v>29.48</v>
      </c>
      <c r="U25" s="65">
        <f t="shared" si="1"/>
        <v>62.710061689002337</v>
      </c>
    </row>
    <row r="26" spans="1:21" ht="75" customHeight="1">
      <c r="A26" s="56"/>
      <c r="B26" s="61" t="s">
        <v>43</v>
      </c>
      <c r="C26" s="62" t="s">
        <v>740</v>
      </c>
      <c r="D26" s="62"/>
      <c r="E26" s="62"/>
      <c r="F26" s="62"/>
      <c r="G26" s="62"/>
      <c r="H26" s="62"/>
      <c r="I26" s="62" t="s">
        <v>741</v>
      </c>
      <c r="J26" s="62"/>
      <c r="K26" s="62"/>
      <c r="L26" s="62" t="s">
        <v>742</v>
      </c>
      <c r="M26" s="62"/>
      <c r="N26" s="62"/>
      <c r="O26" s="62"/>
      <c r="P26" s="63" t="s">
        <v>40</v>
      </c>
      <c r="Q26" s="63" t="s">
        <v>60</v>
      </c>
      <c r="R26" s="63">
        <v>49.67</v>
      </c>
      <c r="S26" s="63">
        <v>30.48</v>
      </c>
      <c r="T26" s="63">
        <v>30.21</v>
      </c>
      <c r="U26" s="65">
        <f t="shared" si="1"/>
        <v>99.114173228346459</v>
      </c>
    </row>
    <row r="27" spans="1:21" ht="75" customHeight="1">
      <c r="A27" s="56"/>
      <c r="B27" s="61" t="s">
        <v>43</v>
      </c>
      <c r="C27" s="62" t="s">
        <v>743</v>
      </c>
      <c r="D27" s="62"/>
      <c r="E27" s="62"/>
      <c r="F27" s="62"/>
      <c r="G27" s="62"/>
      <c r="H27" s="62"/>
      <c r="I27" s="62" t="s">
        <v>744</v>
      </c>
      <c r="J27" s="62"/>
      <c r="K27" s="62"/>
      <c r="L27" s="62" t="s">
        <v>745</v>
      </c>
      <c r="M27" s="62"/>
      <c r="N27" s="62"/>
      <c r="O27" s="62"/>
      <c r="P27" s="63" t="s">
        <v>40</v>
      </c>
      <c r="Q27" s="63" t="s">
        <v>60</v>
      </c>
      <c r="R27" s="63">
        <v>72.739999999999995</v>
      </c>
      <c r="S27" s="63">
        <v>10.38</v>
      </c>
      <c r="T27" s="63">
        <v>80.11</v>
      </c>
      <c r="U27" s="65">
        <f t="shared" si="1"/>
        <v>771.77263969171474</v>
      </c>
    </row>
    <row r="28" spans="1:21" ht="75" customHeight="1">
      <c r="A28" s="56"/>
      <c r="B28" s="61" t="s">
        <v>43</v>
      </c>
      <c r="C28" s="62" t="s">
        <v>746</v>
      </c>
      <c r="D28" s="62"/>
      <c r="E28" s="62"/>
      <c r="F28" s="62"/>
      <c r="G28" s="62"/>
      <c r="H28" s="62"/>
      <c r="I28" s="62" t="s">
        <v>747</v>
      </c>
      <c r="J28" s="62"/>
      <c r="K28" s="62"/>
      <c r="L28" s="62" t="s">
        <v>748</v>
      </c>
      <c r="M28" s="62"/>
      <c r="N28" s="62"/>
      <c r="O28" s="62"/>
      <c r="P28" s="63" t="s">
        <v>40</v>
      </c>
      <c r="Q28" s="63" t="s">
        <v>60</v>
      </c>
      <c r="R28" s="63">
        <v>87.04</v>
      </c>
      <c r="S28" s="63">
        <v>28.96</v>
      </c>
      <c r="T28" s="63">
        <v>48.13</v>
      </c>
      <c r="U28" s="65">
        <f t="shared" si="1"/>
        <v>166.19475138121547</v>
      </c>
    </row>
    <row r="29" spans="1:21" ht="75" customHeight="1">
      <c r="A29" s="56"/>
      <c r="B29" s="61" t="s">
        <v>43</v>
      </c>
      <c r="C29" s="62" t="s">
        <v>749</v>
      </c>
      <c r="D29" s="62"/>
      <c r="E29" s="62"/>
      <c r="F29" s="62"/>
      <c r="G29" s="62"/>
      <c r="H29" s="62"/>
      <c r="I29" s="62" t="s">
        <v>750</v>
      </c>
      <c r="J29" s="62"/>
      <c r="K29" s="62"/>
      <c r="L29" s="62" t="s">
        <v>751</v>
      </c>
      <c r="M29" s="62"/>
      <c r="N29" s="62"/>
      <c r="O29" s="62"/>
      <c r="P29" s="63" t="s">
        <v>40</v>
      </c>
      <c r="Q29" s="63" t="s">
        <v>60</v>
      </c>
      <c r="R29" s="63">
        <v>80</v>
      </c>
      <c r="S29" s="63">
        <v>22.73</v>
      </c>
      <c r="T29" s="63">
        <v>31.25</v>
      </c>
      <c r="U29" s="65">
        <f t="shared" si="1"/>
        <v>137.48350197976242</v>
      </c>
    </row>
    <row r="30" spans="1:21" ht="75" customHeight="1">
      <c r="A30" s="56"/>
      <c r="B30" s="61" t="s">
        <v>43</v>
      </c>
      <c r="C30" s="62" t="s">
        <v>752</v>
      </c>
      <c r="D30" s="62"/>
      <c r="E30" s="62"/>
      <c r="F30" s="62"/>
      <c r="G30" s="62"/>
      <c r="H30" s="62"/>
      <c r="I30" s="62" t="s">
        <v>753</v>
      </c>
      <c r="J30" s="62"/>
      <c r="K30" s="62"/>
      <c r="L30" s="62" t="s">
        <v>754</v>
      </c>
      <c r="M30" s="62"/>
      <c r="N30" s="62"/>
      <c r="O30" s="62"/>
      <c r="P30" s="63" t="s">
        <v>40</v>
      </c>
      <c r="Q30" s="63" t="s">
        <v>60</v>
      </c>
      <c r="R30" s="63">
        <v>47.94</v>
      </c>
      <c r="S30" s="63">
        <v>31.35</v>
      </c>
      <c r="T30" s="63">
        <v>30.72</v>
      </c>
      <c r="U30" s="65">
        <f t="shared" si="1"/>
        <v>97.990430622009555</v>
      </c>
    </row>
    <row r="31" spans="1:21" ht="75" customHeight="1">
      <c r="A31" s="56"/>
      <c r="B31" s="61" t="s">
        <v>43</v>
      </c>
      <c r="C31" s="62" t="s">
        <v>755</v>
      </c>
      <c r="D31" s="62"/>
      <c r="E31" s="62"/>
      <c r="F31" s="62"/>
      <c r="G31" s="62"/>
      <c r="H31" s="62"/>
      <c r="I31" s="62" t="s">
        <v>756</v>
      </c>
      <c r="J31" s="62"/>
      <c r="K31" s="62"/>
      <c r="L31" s="62" t="s">
        <v>757</v>
      </c>
      <c r="M31" s="62"/>
      <c r="N31" s="62"/>
      <c r="O31" s="62"/>
      <c r="P31" s="63" t="s">
        <v>40</v>
      </c>
      <c r="Q31" s="63" t="s">
        <v>60</v>
      </c>
      <c r="R31" s="63">
        <v>70.31</v>
      </c>
      <c r="S31" s="63">
        <v>50</v>
      </c>
      <c r="T31" s="63">
        <v>56.82</v>
      </c>
      <c r="U31" s="65">
        <f t="shared" si="1"/>
        <v>113.64000000000001</v>
      </c>
    </row>
    <row r="32" spans="1:21" ht="75" customHeight="1" thickBot="1">
      <c r="A32" s="56"/>
      <c r="B32" s="61" t="s">
        <v>43</v>
      </c>
      <c r="C32" s="62" t="s">
        <v>758</v>
      </c>
      <c r="D32" s="62"/>
      <c r="E32" s="62"/>
      <c r="F32" s="62"/>
      <c r="G32" s="62"/>
      <c r="H32" s="62"/>
      <c r="I32" s="62" t="s">
        <v>759</v>
      </c>
      <c r="J32" s="62"/>
      <c r="K32" s="62"/>
      <c r="L32" s="62" t="s">
        <v>760</v>
      </c>
      <c r="M32" s="62"/>
      <c r="N32" s="62"/>
      <c r="O32" s="62"/>
      <c r="P32" s="63" t="s">
        <v>40</v>
      </c>
      <c r="Q32" s="63" t="s">
        <v>60</v>
      </c>
      <c r="R32" s="63">
        <v>87.5</v>
      </c>
      <c r="S32" s="63">
        <v>56.43</v>
      </c>
      <c r="T32" s="63">
        <v>55.92</v>
      </c>
      <c r="U32" s="65">
        <f t="shared" si="1"/>
        <v>99.096225412014888</v>
      </c>
    </row>
    <row r="33" spans="2:22" ht="22.5" customHeight="1" thickTop="1" thickBot="1">
      <c r="B33" s="9" t="s">
        <v>61</v>
      </c>
      <c r="C33" s="10"/>
      <c r="D33" s="10"/>
      <c r="E33" s="10"/>
      <c r="F33" s="10"/>
      <c r="G33" s="10"/>
      <c r="H33" s="11"/>
      <c r="I33" s="11"/>
      <c r="J33" s="11"/>
      <c r="K33" s="11"/>
      <c r="L33" s="11"/>
      <c r="M33" s="11"/>
      <c r="N33" s="11"/>
      <c r="O33" s="11"/>
      <c r="P33" s="11"/>
      <c r="Q33" s="11"/>
      <c r="R33" s="11"/>
      <c r="S33" s="11"/>
      <c r="T33" s="11"/>
      <c r="U33" s="12"/>
      <c r="V33" s="66"/>
    </row>
    <row r="34" spans="2:22" ht="26.25" customHeight="1" thickTop="1">
      <c r="B34" s="67"/>
      <c r="C34" s="68"/>
      <c r="D34" s="68"/>
      <c r="E34" s="68"/>
      <c r="F34" s="68"/>
      <c r="G34" s="68"/>
      <c r="H34" s="69"/>
      <c r="I34" s="69"/>
      <c r="J34" s="69"/>
      <c r="K34" s="69"/>
      <c r="L34" s="69"/>
      <c r="M34" s="69"/>
      <c r="N34" s="69"/>
      <c r="O34" s="69"/>
      <c r="P34" s="70"/>
      <c r="Q34" s="71"/>
      <c r="R34" s="72" t="s">
        <v>62</v>
      </c>
      <c r="S34" s="40" t="s">
        <v>63</v>
      </c>
      <c r="T34" s="72" t="s">
        <v>64</v>
      </c>
      <c r="U34" s="40" t="s">
        <v>65</v>
      </c>
    </row>
    <row r="35" spans="2:22" ht="26.25" customHeight="1" thickBot="1">
      <c r="B35" s="73"/>
      <c r="C35" s="74"/>
      <c r="D35" s="74"/>
      <c r="E35" s="74"/>
      <c r="F35" s="74"/>
      <c r="G35" s="74"/>
      <c r="H35" s="75"/>
      <c r="I35" s="75"/>
      <c r="J35" s="75"/>
      <c r="K35" s="75"/>
      <c r="L35" s="75"/>
      <c r="M35" s="75"/>
      <c r="N35" s="75"/>
      <c r="O35" s="75"/>
      <c r="P35" s="76"/>
      <c r="Q35" s="77"/>
      <c r="R35" s="78" t="s">
        <v>66</v>
      </c>
      <c r="S35" s="77" t="s">
        <v>66</v>
      </c>
      <c r="T35" s="77" t="s">
        <v>66</v>
      </c>
      <c r="U35" s="77" t="s">
        <v>67</v>
      </c>
    </row>
    <row r="36" spans="2:22" ht="13.5" customHeight="1" thickBot="1">
      <c r="B36" s="79" t="s">
        <v>68</v>
      </c>
      <c r="C36" s="80"/>
      <c r="D36" s="80"/>
      <c r="E36" s="81"/>
      <c r="F36" s="81"/>
      <c r="G36" s="81"/>
      <c r="H36" s="82"/>
      <c r="I36" s="82"/>
      <c r="J36" s="82"/>
      <c r="K36" s="82"/>
      <c r="L36" s="82"/>
      <c r="M36" s="82"/>
      <c r="N36" s="82"/>
      <c r="O36" s="82"/>
      <c r="P36" s="83"/>
      <c r="Q36" s="83"/>
      <c r="R36" s="84">
        <f>9748.774399</f>
        <v>9748.7743989999999</v>
      </c>
      <c r="S36" s="84">
        <f>7102.103815</f>
        <v>7102.1038150000004</v>
      </c>
      <c r="T36" s="84">
        <f>4944.33330234</f>
        <v>4944.33330234</v>
      </c>
      <c r="U36" s="85">
        <f>+IF(ISERR(T36/S36*100),"N/A",T36/S36*100)</f>
        <v>69.617868608134387</v>
      </c>
    </row>
    <row r="37" spans="2:22" ht="13.5" customHeight="1" thickBot="1">
      <c r="B37" s="86" t="s">
        <v>69</v>
      </c>
      <c r="C37" s="87"/>
      <c r="D37" s="87"/>
      <c r="E37" s="88"/>
      <c r="F37" s="88"/>
      <c r="G37" s="88"/>
      <c r="H37" s="89"/>
      <c r="I37" s="89"/>
      <c r="J37" s="89"/>
      <c r="K37" s="89"/>
      <c r="L37" s="89"/>
      <c r="M37" s="89"/>
      <c r="N37" s="89"/>
      <c r="O37" s="89"/>
      <c r="P37" s="90"/>
      <c r="Q37" s="90"/>
      <c r="R37" s="84">
        <f>6544.95270531</f>
        <v>6544.9527053100001</v>
      </c>
      <c r="S37" s="84">
        <f>5763.67691042</f>
        <v>5763.6769104200002</v>
      </c>
      <c r="T37" s="84">
        <f>4944.33330234</f>
        <v>4944.33330234</v>
      </c>
      <c r="U37" s="85">
        <f>+IF(ISERR(T37/S37*100),"N/A",T37/S37*100)</f>
        <v>85.784359171855556</v>
      </c>
    </row>
    <row r="38" spans="2:22" ht="14.7" customHeight="1" thickTop="1" thickBot="1">
      <c r="B38" s="9" t="s">
        <v>70</v>
      </c>
      <c r="C38" s="10"/>
      <c r="D38" s="10"/>
      <c r="E38" s="10"/>
      <c r="F38" s="10"/>
      <c r="G38" s="10"/>
      <c r="H38" s="11"/>
      <c r="I38" s="11"/>
      <c r="J38" s="11"/>
      <c r="K38" s="11"/>
      <c r="L38" s="11"/>
      <c r="M38" s="11"/>
      <c r="N38" s="11"/>
      <c r="O38" s="11"/>
      <c r="P38" s="11"/>
      <c r="Q38" s="11"/>
      <c r="R38" s="11"/>
      <c r="S38" s="11"/>
      <c r="T38" s="11"/>
      <c r="U38" s="12"/>
    </row>
    <row r="39" spans="2:22" ht="44.25" customHeight="1" thickTop="1">
      <c r="B39" s="91" t="s">
        <v>71</v>
      </c>
      <c r="C39" s="93"/>
      <c r="D39" s="93"/>
      <c r="E39" s="93"/>
      <c r="F39" s="93"/>
      <c r="G39" s="93"/>
      <c r="H39" s="93"/>
      <c r="I39" s="93"/>
      <c r="J39" s="93"/>
      <c r="K39" s="93"/>
      <c r="L39" s="93"/>
      <c r="M39" s="93"/>
      <c r="N39" s="93"/>
      <c r="O39" s="93"/>
      <c r="P39" s="93"/>
      <c r="Q39" s="93"/>
      <c r="R39" s="93"/>
      <c r="S39" s="93"/>
      <c r="T39" s="93"/>
      <c r="U39" s="92"/>
    </row>
    <row r="40" spans="2:22" ht="34.5" customHeight="1">
      <c r="B40" s="94" t="s">
        <v>761</v>
      </c>
      <c r="C40" s="96"/>
      <c r="D40" s="96"/>
      <c r="E40" s="96"/>
      <c r="F40" s="96"/>
      <c r="G40" s="96"/>
      <c r="H40" s="96"/>
      <c r="I40" s="96"/>
      <c r="J40" s="96"/>
      <c r="K40" s="96"/>
      <c r="L40" s="96"/>
      <c r="M40" s="96"/>
      <c r="N40" s="96"/>
      <c r="O40" s="96"/>
      <c r="P40" s="96"/>
      <c r="Q40" s="96"/>
      <c r="R40" s="96"/>
      <c r="S40" s="96"/>
      <c r="T40" s="96"/>
      <c r="U40" s="95"/>
    </row>
    <row r="41" spans="2:22" ht="34.5" customHeight="1">
      <c r="B41" s="94" t="s">
        <v>762</v>
      </c>
      <c r="C41" s="96"/>
      <c r="D41" s="96"/>
      <c r="E41" s="96"/>
      <c r="F41" s="96"/>
      <c r="G41" s="96"/>
      <c r="H41" s="96"/>
      <c r="I41" s="96"/>
      <c r="J41" s="96"/>
      <c r="K41" s="96"/>
      <c r="L41" s="96"/>
      <c r="M41" s="96"/>
      <c r="N41" s="96"/>
      <c r="O41" s="96"/>
      <c r="P41" s="96"/>
      <c r="Q41" s="96"/>
      <c r="R41" s="96"/>
      <c r="S41" s="96"/>
      <c r="T41" s="96"/>
      <c r="U41" s="95"/>
    </row>
    <row r="42" spans="2:22" ht="34.5" customHeight="1">
      <c r="B42" s="94" t="s">
        <v>763</v>
      </c>
      <c r="C42" s="96"/>
      <c r="D42" s="96"/>
      <c r="E42" s="96"/>
      <c r="F42" s="96"/>
      <c r="G42" s="96"/>
      <c r="H42" s="96"/>
      <c r="I42" s="96"/>
      <c r="J42" s="96"/>
      <c r="K42" s="96"/>
      <c r="L42" s="96"/>
      <c r="M42" s="96"/>
      <c r="N42" s="96"/>
      <c r="O42" s="96"/>
      <c r="P42" s="96"/>
      <c r="Q42" s="96"/>
      <c r="R42" s="96"/>
      <c r="S42" s="96"/>
      <c r="T42" s="96"/>
      <c r="U42" s="95"/>
    </row>
    <row r="43" spans="2:22" ht="34.5" customHeight="1">
      <c r="B43" s="94" t="s">
        <v>764</v>
      </c>
      <c r="C43" s="96"/>
      <c r="D43" s="96"/>
      <c r="E43" s="96"/>
      <c r="F43" s="96"/>
      <c r="G43" s="96"/>
      <c r="H43" s="96"/>
      <c r="I43" s="96"/>
      <c r="J43" s="96"/>
      <c r="K43" s="96"/>
      <c r="L43" s="96"/>
      <c r="M43" s="96"/>
      <c r="N43" s="96"/>
      <c r="O43" s="96"/>
      <c r="P43" s="96"/>
      <c r="Q43" s="96"/>
      <c r="R43" s="96"/>
      <c r="S43" s="96"/>
      <c r="T43" s="96"/>
      <c r="U43" s="95"/>
    </row>
    <row r="44" spans="2:22" ht="34.5" customHeight="1">
      <c r="B44" s="94" t="s">
        <v>765</v>
      </c>
      <c r="C44" s="96"/>
      <c r="D44" s="96"/>
      <c r="E44" s="96"/>
      <c r="F44" s="96"/>
      <c r="G44" s="96"/>
      <c r="H44" s="96"/>
      <c r="I44" s="96"/>
      <c r="J44" s="96"/>
      <c r="K44" s="96"/>
      <c r="L44" s="96"/>
      <c r="M44" s="96"/>
      <c r="N44" s="96"/>
      <c r="O44" s="96"/>
      <c r="P44" s="96"/>
      <c r="Q44" s="96"/>
      <c r="R44" s="96"/>
      <c r="S44" s="96"/>
      <c r="T44" s="96"/>
      <c r="U44" s="95"/>
    </row>
    <row r="45" spans="2:22" ht="34.5" customHeight="1">
      <c r="B45" s="94" t="s">
        <v>766</v>
      </c>
      <c r="C45" s="96"/>
      <c r="D45" s="96"/>
      <c r="E45" s="96"/>
      <c r="F45" s="96"/>
      <c r="G45" s="96"/>
      <c r="H45" s="96"/>
      <c r="I45" s="96"/>
      <c r="J45" s="96"/>
      <c r="K45" s="96"/>
      <c r="L45" s="96"/>
      <c r="M45" s="96"/>
      <c r="N45" s="96"/>
      <c r="O45" s="96"/>
      <c r="P45" s="96"/>
      <c r="Q45" s="96"/>
      <c r="R45" s="96"/>
      <c r="S45" s="96"/>
      <c r="T45" s="96"/>
      <c r="U45" s="95"/>
    </row>
    <row r="46" spans="2:22" ht="53.7" customHeight="1">
      <c r="B46" s="94" t="s">
        <v>767</v>
      </c>
      <c r="C46" s="96"/>
      <c r="D46" s="96"/>
      <c r="E46" s="96"/>
      <c r="F46" s="96"/>
      <c r="G46" s="96"/>
      <c r="H46" s="96"/>
      <c r="I46" s="96"/>
      <c r="J46" s="96"/>
      <c r="K46" s="96"/>
      <c r="L46" s="96"/>
      <c r="M46" s="96"/>
      <c r="N46" s="96"/>
      <c r="O46" s="96"/>
      <c r="P46" s="96"/>
      <c r="Q46" s="96"/>
      <c r="R46" s="96"/>
      <c r="S46" s="96"/>
      <c r="T46" s="96"/>
      <c r="U46" s="95"/>
    </row>
    <row r="47" spans="2:22" ht="54.3" customHeight="1">
      <c r="B47" s="94" t="s">
        <v>768</v>
      </c>
      <c r="C47" s="96"/>
      <c r="D47" s="96"/>
      <c r="E47" s="96"/>
      <c r="F47" s="96"/>
      <c r="G47" s="96"/>
      <c r="H47" s="96"/>
      <c r="I47" s="96"/>
      <c r="J47" s="96"/>
      <c r="K47" s="96"/>
      <c r="L47" s="96"/>
      <c r="M47" s="96"/>
      <c r="N47" s="96"/>
      <c r="O47" s="96"/>
      <c r="P47" s="96"/>
      <c r="Q47" s="96"/>
      <c r="R47" s="96"/>
      <c r="S47" s="96"/>
      <c r="T47" s="96"/>
      <c r="U47" s="95"/>
    </row>
    <row r="48" spans="2:22" ht="50.55" customHeight="1">
      <c r="B48" s="94" t="s">
        <v>769</v>
      </c>
      <c r="C48" s="96"/>
      <c r="D48" s="96"/>
      <c r="E48" s="96"/>
      <c r="F48" s="96"/>
      <c r="G48" s="96"/>
      <c r="H48" s="96"/>
      <c r="I48" s="96"/>
      <c r="J48" s="96"/>
      <c r="K48" s="96"/>
      <c r="L48" s="96"/>
      <c r="M48" s="96"/>
      <c r="N48" s="96"/>
      <c r="O48" s="96"/>
      <c r="P48" s="96"/>
      <c r="Q48" s="96"/>
      <c r="R48" s="96"/>
      <c r="S48" s="96"/>
      <c r="T48" s="96"/>
      <c r="U48" s="95"/>
    </row>
    <row r="49" spans="2:21" ht="19.05" customHeight="1">
      <c r="B49" s="94" t="s">
        <v>770</v>
      </c>
      <c r="C49" s="96"/>
      <c r="D49" s="96"/>
      <c r="E49" s="96"/>
      <c r="F49" s="96"/>
      <c r="G49" s="96"/>
      <c r="H49" s="96"/>
      <c r="I49" s="96"/>
      <c r="J49" s="96"/>
      <c r="K49" s="96"/>
      <c r="L49" s="96"/>
      <c r="M49" s="96"/>
      <c r="N49" s="96"/>
      <c r="O49" s="96"/>
      <c r="P49" s="96"/>
      <c r="Q49" s="96"/>
      <c r="R49" s="96"/>
      <c r="S49" s="96"/>
      <c r="T49" s="96"/>
      <c r="U49" s="95"/>
    </row>
    <row r="50" spans="2:21" ht="93.75" customHeight="1">
      <c r="B50" s="94" t="s">
        <v>771</v>
      </c>
      <c r="C50" s="96"/>
      <c r="D50" s="96"/>
      <c r="E50" s="96"/>
      <c r="F50" s="96"/>
      <c r="G50" s="96"/>
      <c r="H50" s="96"/>
      <c r="I50" s="96"/>
      <c r="J50" s="96"/>
      <c r="K50" s="96"/>
      <c r="L50" s="96"/>
      <c r="M50" s="96"/>
      <c r="N50" s="96"/>
      <c r="O50" s="96"/>
      <c r="P50" s="96"/>
      <c r="Q50" s="96"/>
      <c r="R50" s="96"/>
      <c r="S50" s="96"/>
      <c r="T50" s="96"/>
      <c r="U50" s="95"/>
    </row>
    <row r="51" spans="2:21" ht="34.5" customHeight="1">
      <c r="B51" s="94" t="s">
        <v>772</v>
      </c>
      <c r="C51" s="96"/>
      <c r="D51" s="96"/>
      <c r="E51" s="96"/>
      <c r="F51" s="96"/>
      <c r="G51" s="96"/>
      <c r="H51" s="96"/>
      <c r="I51" s="96"/>
      <c r="J51" s="96"/>
      <c r="K51" s="96"/>
      <c r="L51" s="96"/>
      <c r="M51" s="96"/>
      <c r="N51" s="96"/>
      <c r="O51" s="96"/>
      <c r="P51" s="96"/>
      <c r="Q51" s="96"/>
      <c r="R51" s="96"/>
      <c r="S51" s="96"/>
      <c r="T51" s="96"/>
      <c r="U51" s="95"/>
    </row>
    <row r="52" spans="2:21" ht="73.95" customHeight="1">
      <c r="B52" s="94" t="s">
        <v>773</v>
      </c>
      <c r="C52" s="96"/>
      <c r="D52" s="96"/>
      <c r="E52" s="96"/>
      <c r="F52" s="96"/>
      <c r="G52" s="96"/>
      <c r="H52" s="96"/>
      <c r="I52" s="96"/>
      <c r="J52" s="96"/>
      <c r="K52" s="96"/>
      <c r="L52" s="96"/>
      <c r="M52" s="96"/>
      <c r="N52" s="96"/>
      <c r="O52" s="96"/>
      <c r="P52" s="96"/>
      <c r="Q52" s="96"/>
      <c r="R52" s="96"/>
      <c r="S52" s="96"/>
      <c r="T52" s="96"/>
      <c r="U52" s="95"/>
    </row>
    <row r="53" spans="2:21" ht="38.700000000000003" customHeight="1">
      <c r="B53" s="94" t="s">
        <v>774</v>
      </c>
      <c r="C53" s="96"/>
      <c r="D53" s="96"/>
      <c r="E53" s="96"/>
      <c r="F53" s="96"/>
      <c r="G53" s="96"/>
      <c r="H53" s="96"/>
      <c r="I53" s="96"/>
      <c r="J53" s="96"/>
      <c r="K53" s="96"/>
      <c r="L53" s="96"/>
      <c r="M53" s="96"/>
      <c r="N53" s="96"/>
      <c r="O53" s="96"/>
      <c r="P53" s="96"/>
      <c r="Q53" s="96"/>
      <c r="R53" s="96"/>
      <c r="S53" s="96"/>
      <c r="T53" s="96"/>
      <c r="U53" s="95"/>
    </row>
    <row r="54" spans="2:21" ht="73.95" customHeight="1">
      <c r="B54" s="94" t="s">
        <v>775</v>
      </c>
      <c r="C54" s="96"/>
      <c r="D54" s="96"/>
      <c r="E54" s="96"/>
      <c r="F54" s="96"/>
      <c r="G54" s="96"/>
      <c r="H54" s="96"/>
      <c r="I54" s="96"/>
      <c r="J54" s="96"/>
      <c r="K54" s="96"/>
      <c r="L54" s="96"/>
      <c r="M54" s="96"/>
      <c r="N54" s="96"/>
      <c r="O54" s="96"/>
      <c r="P54" s="96"/>
      <c r="Q54" s="96"/>
      <c r="R54" s="96"/>
      <c r="S54" s="96"/>
      <c r="T54" s="96"/>
      <c r="U54" s="95"/>
    </row>
    <row r="55" spans="2:21" ht="56.25" customHeight="1">
      <c r="B55" s="94" t="s">
        <v>776</v>
      </c>
      <c r="C55" s="96"/>
      <c r="D55" s="96"/>
      <c r="E55" s="96"/>
      <c r="F55" s="96"/>
      <c r="G55" s="96"/>
      <c r="H55" s="96"/>
      <c r="I55" s="96"/>
      <c r="J55" s="96"/>
      <c r="K55" s="96"/>
      <c r="L55" s="96"/>
      <c r="M55" s="96"/>
      <c r="N55" s="96"/>
      <c r="O55" s="96"/>
      <c r="P55" s="96"/>
      <c r="Q55" s="96"/>
      <c r="R55" s="96"/>
      <c r="S55" s="96"/>
      <c r="T55" s="96"/>
      <c r="U55" s="95"/>
    </row>
    <row r="56" spans="2:21" ht="60.3" customHeight="1">
      <c r="B56" s="94" t="s">
        <v>777</v>
      </c>
      <c r="C56" s="96"/>
      <c r="D56" s="96"/>
      <c r="E56" s="96"/>
      <c r="F56" s="96"/>
      <c r="G56" s="96"/>
      <c r="H56" s="96"/>
      <c r="I56" s="96"/>
      <c r="J56" s="96"/>
      <c r="K56" s="96"/>
      <c r="L56" s="96"/>
      <c r="M56" s="96"/>
      <c r="N56" s="96"/>
      <c r="O56" s="96"/>
      <c r="P56" s="96"/>
      <c r="Q56" s="96"/>
      <c r="R56" s="96"/>
      <c r="S56" s="96"/>
      <c r="T56" s="96"/>
      <c r="U56" s="95"/>
    </row>
    <row r="57" spans="2:21" ht="71.25" customHeight="1">
      <c r="B57" s="94" t="s">
        <v>778</v>
      </c>
      <c r="C57" s="96"/>
      <c r="D57" s="96"/>
      <c r="E57" s="96"/>
      <c r="F57" s="96"/>
      <c r="G57" s="96"/>
      <c r="H57" s="96"/>
      <c r="I57" s="96"/>
      <c r="J57" s="96"/>
      <c r="K57" s="96"/>
      <c r="L57" s="96"/>
      <c r="M57" s="96"/>
      <c r="N57" s="96"/>
      <c r="O57" s="96"/>
      <c r="P57" s="96"/>
      <c r="Q57" s="96"/>
      <c r="R57" s="96"/>
      <c r="S57" s="96"/>
      <c r="T57" s="96"/>
      <c r="U57" s="95"/>
    </row>
    <row r="58" spans="2:21" ht="43.8" customHeight="1">
      <c r="B58" s="94" t="s">
        <v>779</v>
      </c>
      <c r="C58" s="96"/>
      <c r="D58" s="96"/>
      <c r="E58" s="96"/>
      <c r="F58" s="96"/>
      <c r="G58" s="96"/>
      <c r="H58" s="96"/>
      <c r="I58" s="96"/>
      <c r="J58" s="96"/>
      <c r="K58" s="96"/>
      <c r="L58" s="96"/>
      <c r="M58" s="96"/>
      <c r="N58" s="96"/>
      <c r="O58" s="96"/>
      <c r="P58" s="96"/>
      <c r="Q58" s="96"/>
      <c r="R58" s="96"/>
      <c r="S58" s="96"/>
      <c r="T58" s="96"/>
      <c r="U58" s="95"/>
    </row>
    <row r="59" spans="2:21" ht="58.05" customHeight="1">
      <c r="B59" s="94" t="s">
        <v>780</v>
      </c>
      <c r="C59" s="96"/>
      <c r="D59" s="96"/>
      <c r="E59" s="96"/>
      <c r="F59" s="96"/>
      <c r="G59" s="96"/>
      <c r="H59" s="96"/>
      <c r="I59" s="96"/>
      <c r="J59" s="96"/>
      <c r="K59" s="96"/>
      <c r="L59" s="96"/>
      <c r="M59" s="96"/>
      <c r="N59" s="96"/>
      <c r="O59" s="96"/>
      <c r="P59" s="96"/>
      <c r="Q59" s="96"/>
      <c r="R59" s="96"/>
      <c r="S59" s="96"/>
      <c r="T59" s="96"/>
      <c r="U59" s="95"/>
    </row>
    <row r="60" spans="2:21" ht="37.049999999999997" customHeight="1">
      <c r="B60" s="94" t="s">
        <v>781</v>
      </c>
      <c r="C60" s="96"/>
      <c r="D60" s="96"/>
      <c r="E60" s="96"/>
      <c r="F60" s="96"/>
      <c r="G60" s="96"/>
      <c r="H60" s="96"/>
      <c r="I60" s="96"/>
      <c r="J60" s="96"/>
      <c r="K60" s="96"/>
      <c r="L60" s="96"/>
      <c r="M60" s="96"/>
      <c r="N60" s="96"/>
      <c r="O60" s="96"/>
      <c r="P60" s="96"/>
      <c r="Q60" s="96"/>
      <c r="R60" s="96"/>
      <c r="S60" s="96"/>
      <c r="T60" s="96"/>
      <c r="U60" s="95"/>
    </row>
    <row r="61" spans="2:21" ht="56.7" customHeight="1" thickBot="1">
      <c r="B61" s="97" t="s">
        <v>782</v>
      </c>
      <c r="C61" s="99"/>
      <c r="D61" s="99"/>
      <c r="E61" s="99"/>
      <c r="F61" s="99"/>
      <c r="G61" s="99"/>
      <c r="H61" s="99"/>
      <c r="I61" s="99"/>
      <c r="J61" s="99"/>
      <c r="K61" s="99"/>
      <c r="L61" s="99"/>
      <c r="M61" s="99"/>
      <c r="N61" s="99"/>
      <c r="O61" s="99"/>
      <c r="P61" s="99"/>
      <c r="Q61" s="99"/>
      <c r="R61" s="99"/>
      <c r="S61" s="99"/>
      <c r="T61" s="99"/>
      <c r="U61" s="98"/>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9"/>
  <sheetViews>
    <sheetView view="pageBreakPreview" zoomScale="80" zoomScaleNormal="80" zoomScaleSheetLayoutView="80" workbookViewId="0">
      <selection activeCell="W6" sqref="W6"/>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8"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23.554687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783</v>
      </c>
      <c r="D4" s="15" t="s">
        <v>784</v>
      </c>
      <c r="E4" s="15"/>
      <c r="F4" s="15"/>
      <c r="G4" s="15"/>
      <c r="H4" s="15"/>
      <c r="I4" s="16"/>
      <c r="J4" s="17" t="s">
        <v>6</v>
      </c>
      <c r="K4" s="18" t="s">
        <v>7</v>
      </c>
      <c r="L4" s="19" t="s">
        <v>8</v>
      </c>
      <c r="M4" s="19"/>
      <c r="N4" s="19"/>
      <c r="O4" s="19"/>
      <c r="P4" s="17" t="s">
        <v>9</v>
      </c>
      <c r="Q4" s="19" t="s">
        <v>785</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18.8" customHeight="1" thickTop="1">
      <c r="A11" s="56"/>
      <c r="B11" s="57" t="s">
        <v>36</v>
      </c>
      <c r="C11" s="58" t="s">
        <v>786</v>
      </c>
      <c r="D11" s="58"/>
      <c r="E11" s="58"/>
      <c r="F11" s="58"/>
      <c r="G11" s="58"/>
      <c r="H11" s="58"/>
      <c r="I11" s="58" t="s">
        <v>787</v>
      </c>
      <c r="J11" s="58"/>
      <c r="K11" s="58"/>
      <c r="L11" s="58" t="s">
        <v>788</v>
      </c>
      <c r="M11" s="58"/>
      <c r="N11" s="58"/>
      <c r="O11" s="58"/>
      <c r="P11" s="59" t="s">
        <v>789</v>
      </c>
      <c r="Q11" s="59" t="s">
        <v>41</v>
      </c>
      <c r="R11" s="100">
        <v>0.06</v>
      </c>
      <c r="S11" s="100" t="s">
        <v>42</v>
      </c>
      <c r="T11" s="100" t="s">
        <v>42</v>
      </c>
      <c r="U11" s="60" t="str">
        <f t="shared" ref="U11:U36" si="0">IF(ISERR(T11/S11*100),"N/A",T11/S11*100)</f>
        <v>N/A</v>
      </c>
    </row>
    <row r="12" spans="1:34" ht="75" customHeight="1">
      <c r="A12" s="56"/>
      <c r="B12" s="61" t="s">
        <v>43</v>
      </c>
      <c r="C12" s="62" t="s">
        <v>43</v>
      </c>
      <c r="D12" s="62"/>
      <c r="E12" s="62"/>
      <c r="F12" s="62"/>
      <c r="G12" s="62"/>
      <c r="H12" s="62"/>
      <c r="I12" s="62" t="s">
        <v>790</v>
      </c>
      <c r="J12" s="62"/>
      <c r="K12" s="62"/>
      <c r="L12" s="62" t="s">
        <v>791</v>
      </c>
      <c r="M12" s="62"/>
      <c r="N12" s="62"/>
      <c r="O12" s="62"/>
      <c r="P12" s="63" t="s">
        <v>789</v>
      </c>
      <c r="Q12" s="63" t="s">
        <v>41</v>
      </c>
      <c r="R12" s="64">
        <v>1</v>
      </c>
      <c r="S12" s="64" t="s">
        <v>42</v>
      </c>
      <c r="T12" s="64" t="s">
        <v>42</v>
      </c>
      <c r="U12" s="65" t="str">
        <f t="shared" si="0"/>
        <v>N/A</v>
      </c>
    </row>
    <row r="13" spans="1:34" ht="75" customHeight="1">
      <c r="A13" s="56"/>
      <c r="B13" s="61" t="s">
        <v>43</v>
      </c>
      <c r="C13" s="62" t="s">
        <v>43</v>
      </c>
      <c r="D13" s="62"/>
      <c r="E13" s="62"/>
      <c r="F13" s="62"/>
      <c r="G13" s="62"/>
      <c r="H13" s="62"/>
      <c r="I13" s="62" t="s">
        <v>1298</v>
      </c>
      <c r="J13" s="62"/>
      <c r="K13" s="62"/>
      <c r="L13" s="62" t="s">
        <v>792</v>
      </c>
      <c r="M13" s="62"/>
      <c r="N13" s="62"/>
      <c r="O13" s="62"/>
      <c r="P13" s="63" t="s">
        <v>40</v>
      </c>
      <c r="Q13" s="63" t="s">
        <v>41</v>
      </c>
      <c r="R13" s="64">
        <v>52</v>
      </c>
      <c r="S13" s="64" t="s">
        <v>42</v>
      </c>
      <c r="T13" s="64" t="s">
        <v>42</v>
      </c>
      <c r="U13" s="65" t="str">
        <f t="shared" si="0"/>
        <v>N/A</v>
      </c>
    </row>
    <row r="14" spans="1:34" ht="75" customHeight="1" thickBot="1">
      <c r="A14" s="56"/>
      <c r="B14" s="61" t="s">
        <v>43</v>
      </c>
      <c r="C14" s="62" t="s">
        <v>43</v>
      </c>
      <c r="D14" s="62"/>
      <c r="E14" s="62"/>
      <c r="F14" s="62"/>
      <c r="G14" s="62"/>
      <c r="H14" s="62"/>
      <c r="I14" s="62" t="s">
        <v>793</v>
      </c>
      <c r="J14" s="62"/>
      <c r="K14" s="62"/>
      <c r="L14" s="62" t="s">
        <v>794</v>
      </c>
      <c r="M14" s="62"/>
      <c r="N14" s="62"/>
      <c r="O14" s="62"/>
      <c r="P14" s="63" t="s">
        <v>40</v>
      </c>
      <c r="Q14" s="63" t="s">
        <v>41</v>
      </c>
      <c r="R14" s="63">
        <v>22</v>
      </c>
      <c r="S14" s="63" t="s">
        <v>42</v>
      </c>
      <c r="T14" s="63" t="s">
        <v>42</v>
      </c>
      <c r="U14" s="65" t="str">
        <f t="shared" si="0"/>
        <v>N/A</v>
      </c>
    </row>
    <row r="15" spans="1:34" ht="75" customHeight="1" thickTop="1">
      <c r="A15" s="56"/>
      <c r="B15" s="57" t="s">
        <v>46</v>
      </c>
      <c r="C15" s="58" t="s">
        <v>795</v>
      </c>
      <c r="D15" s="58"/>
      <c r="E15" s="58"/>
      <c r="F15" s="58"/>
      <c r="G15" s="58"/>
      <c r="H15" s="58"/>
      <c r="I15" s="58" t="s">
        <v>796</v>
      </c>
      <c r="J15" s="58"/>
      <c r="K15" s="58"/>
      <c r="L15" s="58" t="s">
        <v>797</v>
      </c>
      <c r="M15" s="58"/>
      <c r="N15" s="58"/>
      <c r="O15" s="58"/>
      <c r="P15" s="59" t="s">
        <v>40</v>
      </c>
      <c r="Q15" s="59" t="s">
        <v>41</v>
      </c>
      <c r="R15" s="59">
        <v>100</v>
      </c>
      <c r="S15" s="59" t="s">
        <v>42</v>
      </c>
      <c r="T15" s="59" t="s">
        <v>42</v>
      </c>
      <c r="U15" s="60" t="str">
        <f t="shared" si="0"/>
        <v>N/A</v>
      </c>
    </row>
    <row r="16" spans="1:34" ht="75" customHeight="1">
      <c r="A16" s="56"/>
      <c r="B16" s="61" t="s">
        <v>43</v>
      </c>
      <c r="C16" s="62" t="s">
        <v>43</v>
      </c>
      <c r="D16" s="62"/>
      <c r="E16" s="62"/>
      <c r="F16" s="62"/>
      <c r="G16" s="62"/>
      <c r="H16" s="62"/>
      <c r="I16" s="62" t="s">
        <v>798</v>
      </c>
      <c r="J16" s="62"/>
      <c r="K16" s="62"/>
      <c r="L16" s="62" t="s">
        <v>799</v>
      </c>
      <c r="M16" s="62"/>
      <c r="N16" s="62"/>
      <c r="O16" s="62"/>
      <c r="P16" s="63" t="s">
        <v>40</v>
      </c>
      <c r="Q16" s="63" t="s">
        <v>41</v>
      </c>
      <c r="R16" s="63">
        <v>8.84</v>
      </c>
      <c r="S16" s="63" t="s">
        <v>42</v>
      </c>
      <c r="T16" s="63" t="s">
        <v>42</v>
      </c>
      <c r="U16" s="65" t="str">
        <f t="shared" si="0"/>
        <v>N/A</v>
      </c>
    </row>
    <row r="17" spans="1:21" ht="75" customHeight="1">
      <c r="A17" s="56"/>
      <c r="B17" s="61" t="s">
        <v>43</v>
      </c>
      <c r="C17" s="62" t="s">
        <v>43</v>
      </c>
      <c r="D17" s="62"/>
      <c r="E17" s="62"/>
      <c r="F17" s="62"/>
      <c r="G17" s="62"/>
      <c r="H17" s="62"/>
      <c r="I17" s="62" t="s">
        <v>800</v>
      </c>
      <c r="J17" s="62"/>
      <c r="K17" s="62"/>
      <c r="L17" s="62" t="s">
        <v>801</v>
      </c>
      <c r="M17" s="62"/>
      <c r="N17" s="62"/>
      <c r="O17" s="62"/>
      <c r="P17" s="63" t="s">
        <v>40</v>
      </c>
      <c r="Q17" s="63" t="s">
        <v>41</v>
      </c>
      <c r="R17" s="63">
        <v>100</v>
      </c>
      <c r="S17" s="63" t="s">
        <v>42</v>
      </c>
      <c r="T17" s="63" t="s">
        <v>42</v>
      </c>
      <c r="U17" s="65" t="str">
        <f t="shared" si="0"/>
        <v>N/A</v>
      </c>
    </row>
    <row r="18" spans="1:21" ht="75" customHeight="1">
      <c r="A18" s="56"/>
      <c r="B18" s="61" t="s">
        <v>43</v>
      </c>
      <c r="C18" s="62" t="s">
        <v>43</v>
      </c>
      <c r="D18" s="62"/>
      <c r="E18" s="62"/>
      <c r="F18" s="62"/>
      <c r="G18" s="62"/>
      <c r="H18" s="62"/>
      <c r="I18" s="62" t="s">
        <v>802</v>
      </c>
      <c r="J18" s="62"/>
      <c r="K18" s="62"/>
      <c r="L18" s="62" t="s">
        <v>803</v>
      </c>
      <c r="M18" s="62"/>
      <c r="N18" s="62"/>
      <c r="O18" s="62"/>
      <c r="P18" s="63" t="s">
        <v>40</v>
      </c>
      <c r="Q18" s="63" t="s">
        <v>41</v>
      </c>
      <c r="R18" s="63">
        <v>2.5</v>
      </c>
      <c r="S18" s="63" t="s">
        <v>42</v>
      </c>
      <c r="T18" s="63" t="s">
        <v>42</v>
      </c>
      <c r="U18" s="65" t="str">
        <f t="shared" si="0"/>
        <v>N/A</v>
      </c>
    </row>
    <row r="19" spans="1:21" ht="75" customHeight="1" thickBot="1">
      <c r="A19" s="56"/>
      <c r="B19" s="61" t="s">
        <v>43</v>
      </c>
      <c r="C19" s="62" t="s">
        <v>43</v>
      </c>
      <c r="D19" s="62"/>
      <c r="E19" s="62"/>
      <c r="F19" s="62"/>
      <c r="G19" s="62"/>
      <c r="H19" s="62"/>
      <c r="I19" s="62" t="s">
        <v>804</v>
      </c>
      <c r="J19" s="62"/>
      <c r="K19" s="62"/>
      <c r="L19" s="62" t="s">
        <v>805</v>
      </c>
      <c r="M19" s="62"/>
      <c r="N19" s="62"/>
      <c r="O19" s="62"/>
      <c r="P19" s="63" t="s">
        <v>40</v>
      </c>
      <c r="Q19" s="63" t="s">
        <v>41</v>
      </c>
      <c r="R19" s="63">
        <v>27.98</v>
      </c>
      <c r="S19" s="63" t="s">
        <v>42</v>
      </c>
      <c r="T19" s="63" t="s">
        <v>42</v>
      </c>
      <c r="U19" s="65" t="str">
        <f t="shared" si="0"/>
        <v>N/A</v>
      </c>
    </row>
    <row r="20" spans="1:21" ht="75" customHeight="1" thickTop="1">
      <c r="A20" s="56"/>
      <c r="B20" s="57" t="s">
        <v>51</v>
      </c>
      <c r="C20" s="58" t="s">
        <v>806</v>
      </c>
      <c r="D20" s="58"/>
      <c r="E20" s="58"/>
      <c r="F20" s="58"/>
      <c r="G20" s="58"/>
      <c r="H20" s="58"/>
      <c r="I20" s="58" t="s">
        <v>807</v>
      </c>
      <c r="J20" s="58"/>
      <c r="K20" s="58"/>
      <c r="L20" s="58" t="s">
        <v>808</v>
      </c>
      <c r="M20" s="58"/>
      <c r="N20" s="58"/>
      <c r="O20" s="58"/>
      <c r="P20" s="59" t="s">
        <v>40</v>
      </c>
      <c r="Q20" s="59" t="s">
        <v>93</v>
      </c>
      <c r="R20" s="59">
        <v>86.11</v>
      </c>
      <c r="S20" s="59">
        <v>78.34</v>
      </c>
      <c r="T20" s="59">
        <v>78.69</v>
      </c>
      <c r="U20" s="60">
        <f t="shared" si="0"/>
        <v>100.44677048761808</v>
      </c>
    </row>
    <row r="21" spans="1:21" ht="75" customHeight="1">
      <c r="A21" s="56"/>
      <c r="B21" s="61" t="s">
        <v>43</v>
      </c>
      <c r="C21" s="62" t="s">
        <v>43</v>
      </c>
      <c r="D21" s="62"/>
      <c r="E21" s="62"/>
      <c r="F21" s="62"/>
      <c r="G21" s="62"/>
      <c r="H21" s="62"/>
      <c r="I21" s="62" t="s">
        <v>809</v>
      </c>
      <c r="J21" s="62"/>
      <c r="K21" s="62"/>
      <c r="L21" s="62" t="s">
        <v>810</v>
      </c>
      <c r="M21" s="62"/>
      <c r="N21" s="62"/>
      <c r="O21" s="62"/>
      <c r="P21" s="63" t="s">
        <v>40</v>
      </c>
      <c r="Q21" s="63" t="s">
        <v>93</v>
      </c>
      <c r="R21" s="63">
        <v>65.239999999999995</v>
      </c>
      <c r="S21" s="63">
        <v>31.44</v>
      </c>
      <c r="T21" s="63">
        <v>32.57</v>
      </c>
      <c r="U21" s="65">
        <f t="shared" si="0"/>
        <v>103.5941475826972</v>
      </c>
    </row>
    <row r="22" spans="1:21" ht="75" customHeight="1">
      <c r="A22" s="56"/>
      <c r="B22" s="61" t="s">
        <v>43</v>
      </c>
      <c r="C22" s="62" t="s">
        <v>811</v>
      </c>
      <c r="D22" s="62"/>
      <c r="E22" s="62"/>
      <c r="F22" s="62"/>
      <c r="G22" s="62"/>
      <c r="H22" s="62"/>
      <c r="I22" s="62" t="s">
        <v>812</v>
      </c>
      <c r="J22" s="62"/>
      <c r="K22" s="62"/>
      <c r="L22" s="62" t="s">
        <v>813</v>
      </c>
      <c r="M22" s="62"/>
      <c r="N22" s="62"/>
      <c r="O22" s="62"/>
      <c r="P22" s="63" t="s">
        <v>789</v>
      </c>
      <c r="Q22" s="63" t="s">
        <v>93</v>
      </c>
      <c r="R22" s="64">
        <v>1</v>
      </c>
      <c r="S22" s="64">
        <v>0.75</v>
      </c>
      <c r="T22" s="64">
        <v>0.73</v>
      </c>
      <c r="U22" s="65">
        <f t="shared" si="0"/>
        <v>97.333333333333329</v>
      </c>
    </row>
    <row r="23" spans="1:21" ht="75" customHeight="1">
      <c r="A23" s="56"/>
      <c r="B23" s="61" t="s">
        <v>43</v>
      </c>
      <c r="C23" s="62" t="s">
        <v>814</v>
      </c>
      <c r="D23" s="62"/>
      <c r="E23" s="62"/>
      <c r="F23" s="62"/>
      <c r="G23" s="62"/>
      <c r="H23" s="62"/>
      <c r="I23" s="62" t="s">
        <v>815</v>
      </c>
      <c r="J23" s="62"/>
      <c r="K23" s="62"/>
      <c r="L23" s="62" t="s">
        <v>816</v>
      </c>
      <c r="M23" s="62"/>
      <c r="N23" s="62"/>
      <c r="O23" s="62"/>
      <c r="P23" s="63" t="s">
        <v>40</v>
      </c>
      <c r="Q23" s="63" t="s">
        <v>93</v>
      </c>
      <c r="R23" s="63">
        <v>82.33</v>
      </c>
      <c r="S23" s="63">
        <v>53.2</v>
      </c>
      <c r="T23" s="63">
        <v>48.23</v>
      </c>
      <c r="U23" s="65">
        <f t="shared" si="0"/>
        <v>90.657894736842096</v>
      </c>
    </row>
    <row r="24" spans="1:21" ht="75" customHeight="1" thickBot="1">
      <c r="A24" s="56"/>
      <c r="B24" s="61" t="s">
        <v>43</v>
      </c>
      <c r="C24" s="62" t="s">
        <v>817</v>
      </c>
      <c r="D24" s="62"/>
      <c r="E24" s="62"/>
      <c r="F24" s="62"/>
      <c r="G24" s="62"/>
      <c r="H24" s="62"/>
      <c r="I24" s="62" t="s">
        <v>818</v>
      </c>
      <c r="J24" s="62"/>
      <c r="K24" s="62"/>
      <c r="L24" s="62" t="s">
        <v>819</v>
      </c>
      <c r="M24" s="62"/>
      <c r="N24" s="62"/>
      <c r="O24" s="62"/>
      <c r="P24" s="63" t="s">
        <v>789</v>
      </c>
      <c r="Q24" s="63" t="s">
        <v>93</v>
      </c>
      <c r="R24" s="64">
        <v>1</v>
      </c>
      <c r="S24" s="64">
        <v>1</v>
      </c>
      <c r="T24" s="64">
        <v>0.9</v>
      </c>
      <c r="U24" s="65">
        <f t="shared" si="0"/>
        <v>90</v>
      </c>
    </row>
    <row r="25" spans="1:21" ht="75" customHeight="1" thickTop="1">
      <c r="A25" s="56"/>
      <c r="B25" s="57" t="s">
        <v>56</v>
      </c>
      <c r="C25" s="58" t="s">
        <v>820</v>
      </c>
      <c r="D25" s="58"/>
      <c r="E25" s="58"/>
      <c r="F25" s="58"/>
      <c r="G25" s="58"/>
      <c r="H25" s="58"/>
      <c r="I25" s="58" t="s">
        <v>821</v>
      </c>
      <c r="J25" s="58"/>
      <c r="K25" s="58"/>
      <c r="L25" s="58" t="s">
        <v>822</v>
      </c>
      <c r="M25" s="58"/>
      <c r="N25" s="58"/>
      <c r="O25" s="58"/>
      <c r="P25" s="59" t="s">
        <v>40</v>
      </c>
      <c r="Q25" s="59" t="s">
        <v>60</v>
      </c>
      <c r="R25" s="59">
        <v>12.72</v>
      </c>
      <c r="S25" s="59">
        <v>30.5</v>
      </c>
      <c r="T25" s="59">
        <v>26.59</v>
      </c>
      <c r="U25" s="60">
        <f t="shared" si="0"/>
        <v>87.180327868852459</v>
      </c>
    </row>
    <row r="26" spans="1:21" ht="75" customHeight="1">
      <c r="A26" s="56"/>
      <c r="B26" s="61" t="s">
        <v>43</v>
      </c>
      <c r="C26" s="62" t="s">
        <v>43</v>
      </c>
      <c r="D26" s="62"/>
      <c r="E26" s="62"/>
      <c r="F26" s="62"/>
      <c r="G26" s="62"/>
      <c r="H26" s="62"/>
      <c r="I26" s="62" t="s">
        <v>823</v>
      </c>
      <c r="J26" s="62"/>
      <c r="K26" s="62"/>
      <c r="L26" s="62" t="s">
        <v>824</v>
      </c>
      <c r="M26" s="62"/>
      <c r="N26" s="62"/>
      <c r="O26" s="62"/>
      <c r="P26" s="63" t="s">
        <v>40</v>
      </c>
      <c r="Q26" s="63" t="s">
        <v>60</v>
      </c>
      <c r="R26" s="63">
        <v>27.65</v>
      </c>
      <c r="S26" s="63">
        <v>13</v>
      </c>
      <c r="T26" s="63">
        <v>13.49</v>
      </c>
      <c r="U26" s="65">
        <f t="shared" si="0"/>
        <v>103.76923076923077</v>
      </c>
    </row>
    <row r="27" spans="1:21" ht="75" customHeight="1">
      <c r="A27" s="56"/>
      <c r="B27" s="61" t="s">
        <v>43</v>
      </c>
      <c r="C27" s="62" t="s">
        <v>43</v>
      </c>
      <c r="D27" s="62"/>
      <c r="E27" s="62"/>
      <c r="F27" s="62"/>
      <c r="G27" s="62"/>
      <c r="H27" s="62"/>
      <c r="I27" s="62" t="s">
        <v>825</v>
      </c>
      <c r="J27" s="62"/>
      <c r="K27" s="62"/>
      <c r="L27" s="62" t="s">
        <v>826</v>
      </c>
      <c r="M27" s="62"/>
      <c r="N27" s="62"/>
      <c r="O27" s="62"/>
      <c r="P27" s="63" t="s">
        <v>40</v>
      </c>
      <c r="Q27" s="63" t="s">
        <v>60</v>
      </c>
      <c r="R27" s="63">
        <v>59.63</v>
      </c>
      <c r="S27" s="63">
        <v>51</v>
      </c>
      <c r="T27" s="63">
        <v>51.36</v>
      </c>
      <c r="U27" s="65">
        <f t="shared" si="0"/>
        <v>100.70588235294117</v>
      </c>
    </row>
    <row r="28" spans="1:21" ht="75" customHeight="1">
      <c r="A28" s="56"/>
      <c r="B28" s="61" t="s">
        <v>43</v>
      </c>
      <c r="C28" s="62" t="s">
        <v>827</v>
      </c>
      <c r="D28" s="62"/>
      <c r="E28" s="62"/>
      <c r="F28" s="62"/>
      <c r="G28" s="62"/>
      <c r="H28" s="62"/>
      <c r="I28" s="62" t="s">
        <v>828</v>
      </c>
      <c r="J28" s="62"/>
      <c r="K28" s="62"/>
      <c r="L28" s="62" t="s">
        <v>829</v>
      </c>
      <c r="M28" s="62"/>
      <c r="N28" s="62"/>
      <c r="O28" s="62"/>
      <c r="P28" s="63" t="s">
        <v>40</v>
      </c>
      <c r="Q28" s="63" t="s">
        <v>60</v>
      </c>
      <c r="R28" s="63">
        <v>27.65</v>
      </c>
      <c r="S28" s="63">
        <v>17.670000000000002</v>
      </c>
      <c r="T28" s="63">
        <v>14.26</v>
      </c>
      <c r="U28" s="65">
        <f t="shared" si="0"/>
        <v>80.701754385964904</v>
      </c>
    </row>
    <row r="29" spans="1:21" ht="75" customHeight="1">
      <c r="A29" s="56"/>
      <c r="B29" s="61" t="s">
        <v>43</v>
      </c>
      <c r="C29" s="62" t="s">
        <v>830</v>
      </c>
      <c r="D29" s="62"/>
      <c r="E29" s="62"/>
      <c r="F29" s="62"/>
      <c r="G29" s="62"/>
      <c r="H29" s="62"/>
      <c r="I29" s="62" t="s">
        <v>831</v>
      </c>
      <c r="J29" s="62"/>
      <c r="K29" s="62"/>
      <c r="L29" s="62" t="s">
        <v>832</v>
      </c>
      <c r="M29" s="62"/>
      <c r="N29" s="62"/>
      <c r="O29" s="62"/>
      <c r="P29" s="63" t="s">
        <v>40</v>
      </c>
      <c r="Q29" s="63" t="s">
        <v>60</v>
      </c>
      <c r="R29" s="63">
        <v>100</v>
      </c>
      <c r="S29" s="63">
        <v>100</v>
      </c>
      <c r="T29" s="63">
        <v>59.09</v>
      </c>
      <c r="U29" s="65">
        <f t="shared" si="0"/>
        <v>59.089999999999996</v>
      </c>
    </row>
    <row r="30" spans="1:21" ht="75" customHeight="1">
      <c r="A30" s="56"/>
      <c r="B30" s="61" t="s">
        <v>43</v>
      </c>
      <c r="C30" s="62" t="s">
        <v>833</v>
      </c>
      <c r="D30" s="62"/>
      <c r="E30" s="62"/>
      <c r="F30" s="62"/>
      <c r="G30" s="62"/>
      <c r="H30" s="62"/>
      <c r="I30" s="62" t="s">
        <v>834</v>
      </c>
      <c r="J30" s="62"/>
      <c r="K30" s="62"/>
      <c r="L30" s="62" t="s">
        <v>835</v>
      </c>
      <c r="M30" s="62"/>
      <c r="N30" s="62"/>
      <c r="O30" s="62"/>
      <c r="P30" s="63" t="s">
        <v>40</v>
      </c>
      <c r="Q30" s="63" t="s">
        <v>60</v>
      </c>
      <c r="R30" s="63">
        <v>25.03</v>
      </c>
      <c r="S30" s="63">
        <v>18.28</v>
      </c>
      <c r="T30" s="63">
        <v>21.67</v>
      </c>
      <c r="U30" s="65">
        <f t="shared" si="0"/>
        <v>118.54485776805252</v>
      </c>
    </row>
    <row r="31" spans="1:21" ht="75" customHeight="1">
      <c r="A31" s="56"/>
      <c r="B31" s="61" t="s">
        <v>43</v>
      </c>
      <c r="C31" s="62" t="s">
        <v>836</v>
      </c>
      <c r="D31" s="62"/>
      <c r="E31" s="62"/>
      <c r="F31" s="62"/>
      <c r="G31" s="62"/>
      <c r="H31" s="62"/>
      <c r="I31" s="62" t="s">
        <v>837</v>
      </c>
      <c r="J31" s="62"/>
      <c r="K31" s="62"/>
      <c r="L31" s="62" t="s">
        <v>838</v>
      </c>
      <c r="M31" s="62"/>
      <c r="N31" s="62"/>
      <c r="O31" s="62"/>
      <c r="P31" s="63" t="s">
        <v>40</v>
      </c>
      <c r="Q31" s="63" t="s">
        <v>60</v>
      </c>
      <c r="R31" s="63">
        <v>16.77</v>
      </c>
      <c r="S31" s="63">
        <v>0</v>
      </c>
      <c r="T31" s="63">
        <v>0</v>
      </c>
      <c r="U31" s="65" t="str">
        <f t="shared" si="0"/>
        <v>N/A</v>
      </c>
    </row>
    <row r="32" spans="1:21" ht="75" customHeight="1">
      <c r="A32" s="56"/>
      <c r="B32" s="61" t="s">
        <v>43</v>
      </c>
      <c r="C32" s="62" t="s">
        <v>839</v>
      </c>
      <c r="D32" s="62"/>
      <c r="E32" s="62"/>
      <c r="F32" s="62"/>
      <c r="G32" s="62"/>
      <c r="H32" s="62"/>
      <c r="I32" s="62" t="s">
        <v>840</v>
      </c>
      <c r="J32" s="62"/>
      <c r="K32" s="62"/>
      <c r="L32" s="62" t="s">
        <v>841</v>
      </c>
      <c r="M32" s="62"/>
      <c r="N32" s="62"/>
      <c r="O32" s="62"/>
      <c r="P32" s="63" t="s">
        <v>40</v>
      </c>
      <c r="Q32" s="63" t="s">
        <v>60</v>
      </c>
      <c r="R32" s="63">
        <v>42.03</v>
      </c>
      <c r="S32" s="63">
        <v>24.1</v>
      </c>
      <c r="T32" s="63">
        <v>21.51</v>
      </c>
      <c r="U32" s="65">
        <f t="shared" si="0"/>
        <v>89.253112033195023</v>
      </c>
    </row>
    <row r="33" spans="1:22" ht="75" customHeight="1">
      <c r="A33" s="56"/>
      <c r="B33" s="61" t="s">
        <v>43</v>
      </c>
      <c r="C33" s="62" t="s">
        <v>842</v>
      </c>
      <c r="D33" s="62"/>
      <c r="E33" s="62"/>
      <c r="F33" s="62"/>
      <c r="G33" s="62"/>
      <c r="H33" s="62"/>
      <c r="I33" s="62" t="s">
        <v>843</v>
      </c>
      <c r="J33" s="62"/>
      <c r="K33" s="62"/>
      <c r="L33" s="62" t="s">
        <v>844</v>
      </c>
      <c r="M33" s="62"/>
      <c r="N33" s="62"/>
      <c r="O33" s="62"/>
      <c r="P33" s="63" t="s">
        <v>40</v>
      </c>
      <c r="Q33" s="63" t="s">
        <v>60</v>
      </c>
      <c r="R33" s="63">
        <v>91.07</v>
      </c>
      <c r="S33" s="63">
        <v>83.93</v>
      </c>
      <c r="T33" s="63">
        <v>85.71</v>
      </c>
      <c r="U33" s="65">
        <f t="shared" si="0"/>
        <v>102.12081496485163</v>
      </c>
    </row>
    <row r="34" spans="1:22" ht="75" customHeight="1">
      <c r="A34" s="56"/>
      <c r="B34" s="61" t="s">
        <v>43</v>
      </c>
      <c r="C34" s="62" t="s">
        <v>845</v>
      </c>
      <c r="D34" s="62"/>
      <c r="E34" s="62"/>
      <c r="F34" s="62"/>
      <c r="G34" s="62"/>
      <c r="H34" s="62"/>
      <c r="I34" s="62" t="s">
        <v>846</v>
      </c>
      <c r="J34" s="62"/>
      <c r="K34" s="62"/>
      <c r="L34" s="62" t="s">
        <v>847</v>
      </c>
      <c r="M34" s="62"/>
      <c r="N34" s="62"/>
      <c r="O34" s="62"/>
      <c r="P34" s="63" t="s">
        <v>40</v>
      </c>
      <c r="Q34" s="63" t="s">
        <v>60</v>
      </c>
      <c r="R34" s="63">
        <v>92.53</v>
      </c>
      <c r="S34" s="63">
        <v>45.99</v>
      </c>
      <c r="T34" s="63">
        <v>65.72</v>
      </c>
      <c r="U34" s="65">
        <f t="shared" si="0"/>
        <v>142.90063057186345</v>
      </c>
    </row>
    <row r="35" spans="1:22" ht="75" customHeight="1">
      <c r="A35" s="56"/>
      <c r="B35" s="61" t="s">
        <v>43</v>
      </c>
      <c r="C35" s="62" t="s">
        <v>848</v>
      </c>
      <c r="D35" s="62"/>
      <c r="E35" s="62"/>
      <c r="F35" s="62"/>
      <c r="G35" s="62"/>
      <c r="H35" s="62"/>
      <c r="I35" s="62" t="s">
        <v>849</v>
      </c>
      <c r="J35" s="62"/>
      <c r="K35" s="62"/>
      <c r="L35" s="62" t="s">
        <v>850</v>
      </c>
      <c r="M35" s="62"/>
      <c r="N35" s="62"/>
      <c r="O35" s="62"/>
      <c r="P35" s="63" t="s">
        <v>40</v>
      </c>
      <c r="Q35" s="63" t="s">
        <v>60</v>
      </c>
      <c r="R35" s="63">
        <v>100</v>
      </c>
      <c r="S35" s="63">
        <v>100</v>
      </c>
      <c r="T35" s="63">
        <v>40</v>
      </c>
      <c r="U35" s="65">
        <f t="shared" si="0"/>
        <v>40</v>
      </c>
    </row>
    <row r="36" spans="1:22" ht="75" customHeight="1" thickBot="1">
      <c r="A36" s="56"/>
      <c r="B36" s="61" t="s">
        <v>43</v>
      </c>
      <c r="C36" s="62" t="s">
        <v>851</v>
      </c>
      <c r="D36" s="62"/>
      <c r="E36" s="62"/>
      <c r="F36" s="62"/>
      <c r="G36" s="62"/>
      <c r="H36" s="62"/>
      <c r="I36" s="62" t="s">
        <v>852</v>
      </c>
      <c r="J36" s="62"/>
      <c r="K36" s="62"/>
      <c r="L36" s="62" t="s">
        <v>853</v>
      </c>
      <c r="M36" s="62"/>
      <c r="N36" s="62"/>
      <c r="O36" s="62"/>
      <c r="P36" s="63" t="s">
        <v>40</v>
      </c>
      <c r="Q36" s="63" t="s">
        <v>60</v>
      </c>
      <c r="R36" s="63">
        <v>18.8</v>
      </c>
      <c r="S36" s="63">
        <v>7.64</v>
      </c>
      <c r="T36" s="63">
        <v>8.81</v>
      </c>
      <c r="U36" s="65">
        <f t="shared" si="0"/>
        <v>115.31413612565447</v>
      </c>
    </row>
    <row r="37" spans="1:22" ht="22.5" customHeight="1" thickTop="1" thickBot="1">
      <c r="B37" s="9" t="s">
        <v>61</v>
      </c>
      <c r="C37" s="10"/>
      <c r="D37" s="10"/>
      <c r="E37" s="10"/>
      <c r="F37" s="10"/>
      <c r="G37" s="10"/>
      <c r="H37" s="11"/>
      <c r="I37" s="11"/>
      <c r="J37" s="11"/>
      <c r="K37" s="11"/>
      <c r="L37" s="11"/>
      <c r="M37" s="11"/>
      <c r="N37" s="11"/>
      <c r="O37" s="11"/>
      <c r="P37" s="11"/>
      <c r="Q37" s="11"/>
      <c r="R37" s="11"/>
      <c r="S37" s="11"/>
      <c r="T37" s="11"/>
      <c r="U37" s="12"/>
      <c r="V37" s="66"/>
    </row>
    <row r="38" spans="1:22" ht="26.25" customHeight="1" thickTop="1">
      <c r="B38" s="67"/>
      <c r="C38" s="68"/>
      <c r="D38" s="68"/>
      <c r="E38" s="68"/>
      <c r="F38" s="68"/>
      <c r="G38" s="68"/>
      <c r="H38" s="69"/>
      <c r="I38" s="69"/>
      <c r="J38" s="69"/>
      <c r="K38" s="69"/>
      <c r="L38" s="69"/>
      <c r="M38" s="69"/>
      <c r="N38" s="69"/>
      <c r="O38" s="69"/>
      <c r="P38" s="70"/>
      <c r="Q38" s="71"/>
      <c r="R38" s="72" t="s">
        <v>62</v>
      </c>
      <c r="S38" s="40" t="s">
        <v>63</v>
      </c>
      <c r="T38" s="72" t="s">
        <v>64</v>
      </c>
      <c r="U38" s="40" t="s">
        <v>65</v>
      </c>
    </row>
    <row r="39" spans="1:22" ht="26.25" customHeight="1" thickBot="1">
      <c r="B39" s="73"/>
      <c r="C39" s="74"/>
      <c r="D39" s="74"/>
      <c r="E39" s="74"/>
      <c r="F39" s="74"/>
      <c r="G39" s="74"/>
      <c r="H39" s="75"/>
      <c r="I39" s="75"/>
      <c r="J39" s="75"/>
      <c r="K39" s="75"/>
      <c r="L39" s="75"/>
      <c r="M39" s="75"/>
      <c r="N39" s="75"/>
      <c r="O39" s="75"/>
      <c r="P39" s="76"/>
      <c r="Q39" s="77"/>
      <c r="R39" s="78" t="s">
        <v>66</v>
      </c>
      <c r="S39" s="77" t="s">
        <v>66</v>
      </c>
      <c r="T39" s="77" t="s">
        <v>66</v>
      </c>
      <c r="U39" s="77" t="s">
        <v>67</v>
      </c>
    </row>
    <row r="40" spans="1:22" ht="13.5" customHeight="1" thickBot="1">
      <c r="B40" s="79" t="s">
        <v>68</v>
      </c>
      <c r="C40" s="80"/>
      <c r="D40" s="80"/>
      <c r="E40" s="81"/>
      <c r="F40" s="81"/>
      <c r="G40" s="81"/>
      <c r="H40" s="82"/>
      <c r="I40" s="82"/>
      <c r="J40" s="82"/>
      <c r="K40" s="82"/>
      <c r="L40" s="82"/>
      <c r="M40" s="82"/>
      <c r="N40" s="82"/>
      <c r="O40" s="82"/>
      <c r="P40" s="83"/>
      <c r="Q40" s="83"/>
      <c r="R40" s="84">
        <f>2806.903134</f>
        <v>2806.9031340000001</v>
      </c>
      <c r="S40" s="84">
        <f>2756.383347</f>
        <v>2756.383347</v>
      </c>
      <c r="T40" s="84">
        <f>2621.77728469999</f>
        <v>2621.7772846999901</v>
      </c>
      <c r="U40" s="85">
        <f>+IF(ISERR(T40/S40*100),"N/A",T40/S40*100)</f>
        <v>95.116569600287534</v>
      </c>
    </row>
    <row r="41" spans="1:22" ht="13.5" customHeight="1" thickBot="1">
      <c r="B41" s="86" t="s">
        <v>69</v>
      </c>
      <c r="C41" s="87"/>
      <c r="D41" s="87"/>
      <c r="E41" s="88"/>
      <c r="F41" s="88"/>
      <c r="G41" s="88"/>
      <c r="H41" s="89"/>
      <c r="I41" s="89"/>
      <c r="J41" s="89"/>
      <c r="K41" s="89"/>
      <c r="L41" s="89"/>
      <c r="M41" s="89"/>
      <c r="N41" s="89"/>
      <c r="O41" s="89"/>
      <c r="P41" s="90"/>
      <c r="Q41" s="90"/>
      <c r="R41" s="84">
        <f>2716.64363013</f>
        <v>2716.64363013</v>
      </c>
      <c r="S41" s="84">
        <f>2630.46062871</f>
        <v>2630.46062871</v>
      </c>
      <c r="T41" s="84">
        <f>2621.77728469999</f>
        <v>2621.7772846999901</v>
      </c>
      <c r="U41" s="85">
        <f>+IF(ISERR(T41/S41*100),"N/A",T41/S41*100)</f>
        <v>99.669892644838086</v>
      </c>
    </row>
    <row r="42" spans="1:22" ht="14.7" customHeight="1" thickTop="1" thickBot="1">
      <c r="B42" s="9" t="s">
        <v>70</v>
      </c>
      <c r="C42" s="10"/>
      <c r="D42" s="10"/>
      <c r="E42" s="10"/>
      <c r="F42" s="10"/>
      <c r="G42" s="10"/>
      <c r="H42" s="11"/>
      <c r="I42" s="11"/>
      <c r="J42" s="11"/>
      <c r="K42" s="11"/>
      <c r="L42" s="11"/>
      <c r="M42" s="11"/>
      <c r="N42" s="11"/>
      <c r="O42" s="11"/>
      <c r="P42" s="11"/>
      <c r="Q42" s="11"/>
      <c r="R42" s="11"/>
      <c r="S42" s="11"/>
      <c r="T42" s="11"/>
      <c r="U42" s="12"/>
    </row>
    <row r="43" spans="1:22" ht="44.25" customHeight="1" thickTop="1">
      <c r="B43" s="91" t="s">
        <v>71</v>
      </c>
      <c r="C43" s="93"/>
      <c r="D43" s="93"/>
      <c r="E43" s="93"/>
      <c r="F43" s="93"/>
      <c r="G43" s="93"/>
      <c r="H43" s="93"/>
      <c r="I43" s="93"/>
      <c r="J43" s="93"/>
      <c r="K43" s="93"/>
      <c r="L43" s="93"/>
      <c r="M43" s="93"/>
      <c r="N43" s="93"/>
      <c r="O43" s="93"/>
      <c r="P43" s="93"/>
      <c r="Q43" s="93"/>
      <c r="R43" s="93"/>
      <c r="S43" s="93"/>
      <c r="T43" s="93"/>
      <c r="U43" s="92"/>
    </row>
    <row r="44" spans="1:22" ht="34.5" customHeight="1">
      <c r="B44" s="94" t="s">
        <v>854</v>
      </c>
      <c r="C44" s="96"/>
      <c r="D44" s="96"/>
      <c r="E44" s="96"/>
      <c r="F44" s="96"/>
      <c r="G44" s="96"/>
      <c r="H44" s="96"/>
      <c r="I44" s="96"/>
      <c r="J44" s="96"/>
      <c r="K44" s="96"/>
      <c r="L44" s="96"/>
      <c r="M44" s="96"/>
      <c r="N44" s="96"/>
      <c r="O44" s="96"/>
      <c r="P44" s="96"/>
      <c r="Q44" s="96"/>
      <c r="R44" s="96"/>
      <c r="S44" s="96"/>
      <c r="T44" s="96"/>
      <c r="U44" s="95"/>
    </row>
    <row r="45" spans="1:22" ht="34.5" customHeight="1">
      <c r="B45" s="94" t="s">
        <v>855</v>
      </c>
      <c r="C45" s="96"/>
      <c r="D45" s="96"/>
      <c r="E45" s="96"/>
      <c r="F45" s="96"/>
      <c r="G45" s="96"/>
      <c r="H45" s="96"/>
      <c r="I45" s="96"/>
      <c r="J45" s="96"/>
      <c r="K45" s="96"/>
      <c r="L45" s="96"/>
      <c r="M45" s="96"/>
      <c r="N45" s="96"/>
      <c r="O45" s="96"/>
      <c r="P45" s="96"/>
      <c r="Q45" s="96"/>
      <c r="R45" s="96"/>
      <c r="S45" s="96"/>
      <c r="T45" s="96"/>
      <c r="U45" s="95"/>
    </row>
    <row r="46" spans="1:22" ht="34.5" customHeight="1">
      <c r="B46" s="94" t="s">
        <v>856</v>
      </c>
      <c r="C46" s="96"/>
      <c r="D46" s="96"/>
      <c r="E46" s="96"/>
      <c r="F46" s="96"/>
      <c r="G46" s="96"/>
      <c r="H46" s="96"/>
      <c r="I46" s="96"/>
      <c r="J46" s="96"/>
      <c r="K46" s="96"/>
      <c r="L46" s="96"/>
      <c r="M46" s="96"/>
      <c r="N46" s="96"/>
      <c r="O46" s="96"/>
      <c r="P46" s="96"/>
      <c r="Q46" s="96"/>
      <c r="R46" s="96"/>
      <c r="S46" s="96"/>
      <c r="T46" s="96"/>
      <c r="U46" s="95"/>
    </row>
    <row r="47" spans="1:22" ht="17.55" customHeight="1">
      <c r="B47" s="94" t="s">
        <v>857</v>
      </c>
      <c r="C47" s="96"/>
      <c r="D47" s="96"/>
      <c r="E47" s="96"/>
      <c r="F47" s="96"/>
      <c r="G47" s="96"/>
      <c r="H47" s="96"/>
      <c r="I47" s="96"/>
      <c r="J47" s="96"/>
      <c r="K47" s="96"/>
      <c r="L47" s="96"/>
      <c r="M47" s="96"/>
      <c r="N47" s="96"/>
      <c r="O47" s="96"/>
      <c r="P47" s="96"/>
      <c r="Q47" s="96"/>
      <c r="R47" s="96"/>
      <c r="S47" s="96"/>
      <c r="T47" s="96"/>
      <c r="U47" s="95"/>
    </row>
    <row r="48" spans="1:22" ht="34.5" customHeight="1">
      <c r="B48" s="94" t="s">
        <v>858</v>
      </c>
      <c r="C48" s="96"/>
      <c r="D48" s="96"/>
      <c r="E48" s="96"/>
      <c r="F48" s="96"/>
      <c r="G48" s="96"/>
      <c r="H48" s="96"/>
      <c r="I48" s="96"/>
      <c r="J48" s="96"/>
      <c r="K48" s="96"/>
      <c r="L48" s="96"/>
      <c r="M48" s="96"/>
      <c r="N48" s="96"/>
      <c r="O48" s="96"/>
      <c r="P48" s="96"/>
      <c r="Q48" s="96"/>
      <c r="R48" s="96"/>
      <c r="S48" s="96"/>
      <c r="T48" s="96"/>
      <c r="U48" s="95"/>
    </row>
    <row r="49" spans="2:21" ht="34.5" customHeight="1">
      <c r="B49" s="94" t="s">
        <v>859</v>
      </c>
      <c r="C49" s="96"/>
      <c r="D49" s="96"/>
      <c r="E49" s="96"/>
      <c r="F49" s="96"/>
      <c r="G49" s="96"/>
      <c r="H49" s="96"/>
      <c r="I49" s="96"/>
      <c r="J49" s="96"/>
      <c r="K49" s="96"/>
      <c r="L49" s="96"/>
      <c r="M49" s="96"/>
      <c r="N49" s="96"/>
      <c r="O49" s="96"/>
      <c r="P49" s="96"/>
      <c r="Q49" s="96"/>
      <c r="R49" s="96"/>
      <c r="S49" s="96"/>
      <c r="T49" s="96"/>
      <c r="U49" s="95"/>
    </row>
    <row r="50" spans="2:21" ht="34.5" customHeight="1">
      <c r="B50" s="94" t="s">
        <v>860</v>
      </c>
      <c r="C50" s="96"/>
      <c r="D50" s="96"/>
      <c r="E50" s="96"/>
      <c r="F50" s="96"/>
      <c r="G50" s="96"/>
      <c r="H50" s="96"/>
      <c r="I50" s="96"/>
      <c r="J50" s="96"/>
      <c r="K50" s="96"/>
      <c r="L50" s="96"/>
      <c r="M50" s="96"/>
      <c r="N50" s="96"/>
      <c r="O50" s="96"/>
      <c r="P50" s="96"/>
      <c r="Q50" s="96"/>
      <c r="R50" s="96"/>
      <c r="S50" s="96"/>
      <c r="T50" s="96"/>
      <c r="U50" s="95"/>
    </row>
    <row r="51" spans="2:21" ht="34.5" customHeight="1">
      <c r="B51" s="94" t="s">
        <v>861</v>
      </c>
      <c r="C51" s="96"/>
      <c r="D51" s="96"/>
      <c r="E51" s="96"/>
      <c r="F51" s="96"/>
      <c r="G51" s="96"/>
      <c r="H51" s="96"/>
      <c r="I51" s="96"/>
      <c r="J51" s="96"/>
      <c r="K51" s="96"/>
      <c r="L51" s="96"/>
      <c r="M51" s="96"/>
      <c r="N51" s="96"/>
      <c r="O51" s="96"/>
      <c r="P51" s="96"/>
      <c r="Q51" s="96"/>
      <c r="R51" s="96"/>
      <c r="S51" s="96"/>
      <c r="T51" s="96"/>
      <c r="U51" s="95"/>
    </row>
    <row r="52" spans="2:21" ht="18.45" customHeight="1">
      <c r="B52" s="94" t="s">
        <v>862</v>
      </c>
      <c r="C52" s="96"/>
      <c r="D52" s="96"/>
      <c r="E52" s="96"/>
      <c r="F52" s="96"/>
      <c r="G52" s="96"/>
      <c r="H52" s="96"/>
      <c r="I52" s="96"/>
      <c r="J52" s="96"/>
      <c r="K52" s="96"/>
      <c r="L52" s="96"/>
      <c r="M52" s="96"/>
      <c r="N52" s="96"/>
      <c r="O52" s="96"/>
      <c r="P52" s="96"/>
      <c r="Q52" s="96"/>
      <c r="R52" s="96"/>
      <c r="S52" s="96"/>
      <c r="T52" s="96"/>
      <c r="U52" s="95"/>
    </row>
    <row r="53" spans="2:21" ht="46.05" customHeight="1">
      <c r="B53" s="94" t="s">
        <v>863</v>
      </c>
      <c r="C53" s="96"/>
      <c r="D53" s="96"/>
      <c r="E53" s="96"/>
      <c r="F53" s="96"/>
      <c r="G53" s="96"/>
      <c r="H53" s="96"/>
      <c r="I53" s="96"/>
      <c r="J53" s="96"/>
      <c r="K53" s="96"/>
      <c r="L53" s="96"/>
      <c r="M53" s="96"/>
      <c r="N53" s="96"/>
      <c r="O53" s="96"/>
      <c r="P53" s="96"/>
      <c r="Q53" s="96"/>
      <c r="R53" s="96"/>
      <c r="S53" s="96"/>
      <c r="T53" s="96"/>
      <c r="U53" s="95"/>
    </row>
    <row r="54" spans="2:21" ht="39.75" customHeight="1">
      <c r="B54" s="94" t="s">
        <v>864</v>
      </c>
      <c r="C54" s="96"/>
      <c r="D54" s="96"/>
      <c r="E54" s="96"/>
      <c r="F54" s="96"/>
      <c r="G54" s="96"/>
      <c r="H54" s="96"/>
      <c r="I54" s="96"/>
      <c r="J54" s="96"/>
      <c r="K54" s="96"/>
      <c r="L54" s="96"/>
      <c r="M54" s="96"/>
      <c r="N54" s="96"/>
      <c r="O54" s="96"/>
      <c r="P54" s="96"/>
      <c r="Q54" s="96"/>
      <c r="R54" s="96"/>
      <c r="S54" s="96"/>
      <c r="T54" s="96"/>
      <c r="U54" s="95"/>
    </row>
    <row r="55" spans="2:21" ht="46.5" customHeight="1">
      <c r="B55" s="94" t="s">
        <v>865</v>
      </c>
      <c r="C55" s="96"/>
      <c r="D55" s="96"/>
      <c r="E55" s="96"/>
      <c r="F55" s="96"/>
      <c r="G55" s="96"/>
      <c r="H55" s="96"/>
      <c r="I55" s="96"/>
      <c r="J55" s="96"/>
      <c r="K55" s="96"/>
      <c r="L55" s="96"/>
      <c r="M55" s="96"/>
      <c r="N55" s="96"/>
      <c r="O55" s="96"/>
      <c r="P55" s="96"/>
      <c r="Q55" s="96"/>
      <c r="R55" s="96"/>
      <c r="S55" s="96"/>
      <c r="T55" s="96"/>
      <c r="U55" s="95"/>
    </row>
    <row r="56" spans="2:21" ht="55.2" customHeight="1">
      <c r="B56" s="94" t="s">
        <v>866</v>
      </c>
      <c r="C56" s="96"/>
      <c r="D56" s="96"/>
      <c r="E56" s="96"/>
      <c r="F56" s="96"/>
      <c r="G56" s="96"/>
      <c r="H56" s="96"/>
      <c r="I56" s="96"/>
      <c r="J56" s="96"/>
      <c r="K56" s="96"/>
      <c r="L56" s="96"/>
      <c r="M56" s="96"/>
      <c r="N56" s="96"/>
      <c r="O56" s="96"/>
      <c r="P56" s="96"/>
      <c r="Q56" s="96"/>
      <c r="R56" s="96"/>
      <c r="S56" s="96"/>
      <c r="T56" s="96"/>
      <c r="U56" s="95"/>
    </row>
    <row r="57" spans="2:21" ht="44.7" customHeight="1">
      <c r="B57" s="94" t="s">
        <v>867</v>
      </c>
      <c r="C57" s="96"/>
      <c r="D57" s="96"/>
      <c r="E57" s="96"/>
      <c r="F57" s="96"/>
      <c r="G57" s="96"/>
      <c r="H57" s="96"/>
      <c r="I57" s="96"/>
      <c r="J57" s="96"/>
      <c r="K57" s="96"/>
      <c r="L57" s="96"/>
      <c r="M57" s="96"/>
      <c r="N57" s="96"/>
      <c r="O57" s="96"/>
      <c r="P57" s="96"/>
      <c r="Q57" s="96"/>
      <c r="R57" s="96"/>
      <c r="S57" s="96"/>
      <c r="T57" s="96"/>
      <c r="U57" s="95"/>
    </row>
    <row r="58" spans="2:21" ht="43.5" customHeight="1">
      <c r="B58" s="94" t="s">
        <v>868</v>
      </c>
      <c r="C58" s="96"/>
      <c r="D58" s="96"/>
      <c r="E58" s="96"/>
      <c r="F58" s="96"/>
      <c r="G58" s="96"/>
      <c r="H58" s="96"/>
      <c r="I58" s="96"/>
      <c r="J58" s="96"/>
      <c r="K58" s="96"/>
      <c r="L58" s="96"/>
      <c r="M58" s="96"/>
      <c r="N58" s="96"/>
      <c r="O58" s="96"/>
      <c r="P58" s="96"/>
      <c r="Q58" s="96"/>
      <c r="R58" s="96"/>
      <c r="S58" s="96"/>
      <c r="T58" s="96"/>
      <c r="U58" s="95"/>
    </row>
    <row r="59" spans="2:21" ht="47.55" customHeight="1">
      <c r="B59" s="94" t="s">
        <v>869</v>
      </c>
      <c r="C59" s="96"/>
      <c r="D59" s="96"/>
      <c r="E59" s="96"/>
      <c r="F59" s="96"/>
      <c r="G59" s="96"/>
      <c r="H59" s="96"/>
      <c r="I59" s="96"/>
      <c r="J59" s="96"/>
      <c r="K59" s="96"/>
      <c r="L59" s="96"/>
      <c r="M59" s="96"/>
      <c r="N59" s="96"/>
      <c r="O59" s="96"/>
      <c r="P59" s="96"/>
      <c r="Q59" s="96"/>
      <c r="R59" s="96"/>
      <c r="S59" s="96"/>
      <c r="T59" s="96"/>
      <c r="U59" s="95"/>
    </row>
    <row r="60" spans="2:21" ht="44.7" customHeight="1">
      <c r="B60" s="94" t="s">
        <v>870</v>
      </c>
      <c r="C60" s="96"/>
      <c r="D60" s="96"/>
      <c r="E60" s="96"/>
      <c r="F60" s="96"/>
      <c r="G60" s="96"/>
      <c r="H60" s="96"/>
      <c r="I60" s="96"/>
      <c r="J60" s="96"/>
      <c r="K60" s="96"/>
      <c r="L60" s="96"/>
      <c r="M60" s="96"/>
      <c r="N60" s="96"/>
      <c r="O60" s="96"/>
      <c r="P60" s="96"/>
      <c r="Q60" s="96"/>
      <c r="R60" s="96"/>
      <c r="S60" s="96"/>
      <c r="T60" s="96"/>
      <c r="U60" s="95"/>
    </row>
    <row r="61" spans="2:21" ht="35.549999999999997" customHeight="1">
      <c r="B61" s="94" t="s">
        <v>871</v>
      </c>
      <c r="C61" s="96"/>
      <c r="D61" s="96"/>
      <c r="E61" s="96"/>
      <c r="F61" s="96"/>
      <c r="G61" s="96"/>
      <c r="H61" s="96"/>
      <c r="I61" s="96"/>
      <c r="J61" s="96"/>
      <c r="K61" s="96"/>
      <c r="L61" s="96"/>
      <c r="M61" s="96"/>
      <c r="N61" s="96"/>
      <c r="O61" s="96"/>
      <c r="P61" s="96"/>
      <c r="Q61" s="96"/>
      <c r="R61" s="96"/>
      <c r="S61" s="96"/>
      <c r="T61" s="96"/>
      <c r="U61" s="95"/>
    </row>
    <row r="62" spans="2:21" ht="42.75" customHeight="1">
      <c r="B62" s="94" t="s">
        <v>872</v>
      </c>
      <c r="C62" s="96"/>
      <c r="D62" s="96"/>
      <c r="E62" s="96"/>
      <c r="F62" s="96"/>
      <c r="G62" s="96"/>
      <c r="H62" s="96"/>
      <c r="I62" s="96"/>
      <c r="J62" s="96"/>
      <c r="K62" s="96"/>
      <c r="L62" s="96"/>
      <c r="M62" s="96"/>
      <c r="N62" s="96"/>
      <c r="O62" s="96"/>
      <c r="P62" s="96"/>
      <c r="Q62" s="96"/>
      <c r="R62" s="96"/>
      <c r="S62" s="96"/>
      <c r="T62" s="96"/>
      <c r="U62" s="95"/>
    </row>
    <row r="63" spans="2:21" ht="33" customHeight="1">
      <c r="B63" s="94" t="s">
        <v>873</v>
      </c>
      <c r="C63" s="96"/>
      <c r="D63" s="96"/>
      <c r="E63" s="96"/>
      <c r="F63" s="96"/>
      <c r="G63" s="96"/>
      <c r="H63" s="96"/>
      <c r="I63" s="96"/>
      <c r="J63" s="96"/>
      <c r="K63" s="96"/>
      <c r="L63" s="96"/>
      <c r="M63" s="96"/>
      <c r="N63" s="96"/>
      <c r="O63" s="96"/>
      <c r="P63" s="96"/>
      <c r="Q63" s="96"/>
      <c r="R63" s="96"/>
      <c r="S63" s="96"/>
      <c r="T63" s="96"/>
      <c r="U63" s="95"/>
    </row>
    <row r="64" spans="2:21" ht="19.5" customHeight="1">
      <c r="B64" s="94" t="s">
        <v>874</v>
      </c>
      <c r="C64" s="96"/>
      <c r="D64" s="96"/>
      <c r="E64" s="96"/>
      <c r="F64" s="96"/>
      <c r="G64" s="96"/>
      <c r="H64" s="96"/>
      <c r="I64" s="96"/>
      <c r="J64" s="96"/>
      <c r="K64" s="96"/>
      <c r="L64" s="96"/>
      <c r="M64" s="96"/>
      <c r="N64" s="96"/>
      <c r="O64" s="96"/>
      <c r="P64" s="96"/>
      <c r="Q64" s="96"/>
      <c r="R64" s="96"/>
      <c r="S64" s="96"/>
      <c r="T64" s="96"/>
      <c r="U64" s="95"/>
    </row>
    <row r="65" spans="2:21" ht="52.95" customHeight="1">
      <c r="B65" s="94" t="s">
        <v>875</v>
      </c>
      <c r="C65" s="96"/>
      <c r="D65" s="96"/>
      <c r="E65" s="96"/>
      <c r="F65" s="96"/>
      <c r="G65" s="96"/>
      <c r="H65" s="96"/>
      <c r="I65" s="96"/>
      <c r="J65" s="96"/>
      <c r="K65" s="96"/>
      <c r="L65" s="96"/>
      <c r="M65" s="96"/>
      <c r="N65" s="96"/>
      <c r="O65" s="96"/>
      <c r="P65" s="96"/>
      <c r="Q65" s="96"/>
      <c r="R65" s="96"/>
      <c r="S65" s="96"/>
      <c r="T65" s="96"/>
      <c r="U65" s="95"/>
    </row>
    <row r="66" spans="2:21" ht="49.95" customHeight="1">
      <c r="B66" s="94" t="s">
        <v>876</v>
      </c>
      <c r="C66" s="96"/>
      <c r="D66" s="96"/>
      <c r="E66" s="96"/>
      <c r="F66" s="96"/>
      <c r="G66" s="96"/>
      <c r="H66" s="96"/>
      <c r="I66" s="96"/>
      <c r="J66" s="96"/>
      <c r="K66" s="96"/>
      <c r="L66" s="96"/>
      <c r="M66" s="96"/>
      <c r="N66" s="96"/>
      <c r="O66" s="96"/>
      <c r="P66" s="96"/>
      <c r="Q66" s="96"/>
      <c r="R66" s="96"/>
      <c r="S66" s="96"/>
      <c r="T66" s="96"/>
      <c r="U66" s="95"/>
    </row>
    <row r="67" spans="2:21" ht="29.7" customHeight="1">
      <c r="B67" s="94" t="s">
        <v>877</v>
      </c>
      <c r="C67" s="96"/>
      <c r="D67" s="96"/>
      <c r="E67" s="96"/>
      <c r="F67" s="96"/>
      <c r="G67" s="96"/>
      <c r="H67" s="96"/>
      <c r="I67" s="96"/>
      <c r="J67" s="96"/>
      <c r="K67" s="96"/>
      <c r="L67" s="96"/>
      <c r="M67" s="96"/>
      <c r="N67" s="96"/>
      <c r="O67" s="96"/>
      <c r="P67" s="96"/>
      <c r="Q67" s="96"/>
      <c r="R67" s="96"/>
      <c r="S67" s="96"/>
      <c r="T67" s="96"/>
      <c r="U67" s="95"/>
    </row>
    <row r="68" spans="2:21" ht="40.5" customHeight="1">
      <c r="B68" s="94" t="s">
        <v>878</v>
      </c>
      <c r="C68" s="96"/>
      <c r="D68" s="96"/>
      <c r="E68" s="96"/>
      <c r="F68" s="96"/>
      <c r="G68" s="96"/>
      <c r="H68" s="96"/>
      <c r="I68" s="96"/>
      <c r="J68" s="96"/>
      <c r="K68" s="96"/>
      <c r="L68" s="96"/>
      <c r="M68" s="96"/>
      <c r="N68" s="96"/>
      <c r="O68" s="96"/>
      <c r="P68" s="96"/>
      <c r="Q68" s="96"/>
      <c r="R68" s="96"/>
      <c r="S68" s="96"/>
      <c r="T68" s="96"/>
      <c r="U68" s="95"/>
    </row>
    <row r="69" spans="2:21" ht="62.7" customHeight="1" thickBot="1">
      <c r="B69" s="97" t="s">
        <v>879</v>
      </c>
      <c r="C69" s="99"/>
      <c r="D69" s="99"/>
      <c r="E69" s="99"/>
      <c r="F69" s="99"/>
      <c r="G69" s="99"/>
      <c r="H69" s="99"/>
      <c r="I69" s="99"/>
      <c r="J69" s="99"/>
      <c r="K69" s="99"/>
      <c r="L69" s="99"/>
      <c r="M69" s="99"/>
      <c r="N69" s="99"/>
      <c r="O69" s="99"/>
      <c r="P69" s="99"/>
      <c r="Q69" s="99"/>
      <c r="R69" s="99"/>
      <c r="S69" s="99"/>
      <c r="T69" s="99"/>
      <c r="U69" s="98"/>
    </row>
  </sheetData>
  <mergeCells count="128">
    <mergeCell ref="B68:U68"/>
    <mergeCell ref="B69:U69"/>
    <mergeCell ref="B62:U62"/>
    <mergeCell ref="B63:U63"/>
    <mergeCell ref="B64:U64"/>
    <mergeCell ref="B65:U65"/>
    <mergeCell ref="B66:U66"/>
    <mergeCell ref="B67:U67"/>
    <mergeCell ref="B56:U56"/>
    <mergeCell ref="B57:U57"/>
    <mergeCell ref="B58:U58"/>
    <mergeCell ref="B59:U59"/>
    <mergeCell ref="B60:U60"/>
    <mergeCell ref="B61:U61"/>
    <mergeCell ref="B50:U50"/>
    <mergeCell ref="B51:U51"/>
    <mergeCell ref="B52:U52"/>
    <mergeCell ref="B53:U53"/>
    <mergeCell ref="B54:U54"/>
    <mergeCell ref="B55:U55"/>
    <mergeCell ref="B44:U44"/>
    <mergeCell ref="B45:U45"/>
    <mergeCell ref="B46:U46"/>
    <mergeCell ref="B47:U47"/>
    <mergeCell ref="B48:U48"/>
    <mergeCell ref="B49:U49"/>
    <mergeCell ref="C36:H36"/>
    <mergeCell ref="I36:K36"/>
    <mergeCell ref="L36:O36"/>
    <mergeCell ref="B40:D40"/>
    <mergeCell ref="B41:D41"/>
    <mergeCell ref="B43:U43"/>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7" fitToHeight="10" orientation="landscape" r:id="rId1"/>
  <headerFooter>
    <oddFooter>&amp;R&amp;P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89"/>
  <sheetViews>
    <sheetView view="pageBreakPreview" zoomScale="80" zoomScaleNormal="80" zoomScaleSheetLayoutView="80" workbookViewId="0">
      <selection activeCell="W2" sqref="W2"/>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1.777343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29.441406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880</v>
      </c>
      <c r="D4" s="15" t="s">
        <v>881</v>
      </c>
      <c r="E4" s="15"/>
      <c r="F4" s="15"/>
      <c r="G4" s="15"/>
      <c r="H4" s="15"/>
      <c r="I4" s="16"/>
      <c r="J4" s="17" t="s">
        <v>6</v>
      </c>
      <c r="K4" s="18" t="s">
        <v>7</v>
      </c>
      <c r="L4" s="19" t="s">
        <v>8</v>
      </c>
      <c r="M4" s="19"/>
      <c r="N4" s="19"/>
      <c r="O4" s="19"/>
      <c r="P4" s="17" t="s">
        <v>9</v>
      </c>
      <c r="Q4" s="19" t="s">
        <v>882</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99.6" customHeight="1" thickTop="1" thickBot="1">
      <c r="A11" s="56"/>
      <c r="B11" s="57" t="s">
        <v>36</v>
      </c>
      <c r="C11" s="58" t="s">
        <v>883</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46" si="0">IF(ISERR(T11/S11*100),"N/A",T11/S11*100)</f>
        <v>N/A</v>
      </c>
    </row>
    <row r="12" spans="1:34" ht="75" customHeight="1" thickTop="1" thickBot="1">
      <c r="A12" s="56"/>
      <c r="B12" s="57" t="s">
        <v>46</v>
      </c>
      <c r="C12" s="58" t="s">
        <v>884</v>
      </c>
      <c r="D12" s="58"/>
      <c r="E12" s="58"/>
      <c r="F12" s="58"/>
      <c r="G12" s="58"/>
      <c r="H12" s="58"/>
      <c r="I12" s="58" t="s">
        <v>885</v>
      </c>
      <c r="J12" s="58"/>
      <c r="K12" s="58"/>
      <c r="L12" s="58" t="s">
        <v>886</v>
      </c>
      <c r="M12" s="58"/>
      <c r="N12" s="58"/>
      <c r="O12" s="58"/>
      <c r="P12" s="59" t="s">
        <v>40</v>
      </c>
      <c r="Q12" s="59" t="s">
        <v>298</v>
      </c>
      <c r="R12" s="59">
        <v>58.32</v>
      </c>
      <c r="S12" s="59" t="s">
        <v>42</v>
      </c>
      <c r="T12" s="59">
        <v>57.79</v>
      </c>
      <c r="U12" s="60" t="str">
        <f t="shared" si="0"/>
        <v>N/A</v>
      </c>
    </row>
    <row r="13" spans="1:34" ht="75" customHeight="1" thickTop="1">
      <c r="A13" s="56"/>
      <c r="B13" s="57" t="s">
        <v>51</v>
      </c>
      <c r="C13" s="58" t="s">
        <v>887</v>
      </c>
      <c r="D13" s="58"/>
      <c r="E13" s="58"/>
      <c r="F13" s="58"/>
      <c r="G13" s="58"/>
      <c r="H13" s="58"/>
      <c r="I13" s="58" t="s">
        <v>888</v>
      </c>
      <c r="J13" s="58"/>
      <c r="K13" s="58"/>
      <c r="L13" s="58" t="s">
        <v>889</v>
      </c>
      <c r="M13" s="58"/>
      <c r="N13" s="58"/>
      <c r="O13" s="58"/>
      <c r="P13" s="59" t="s">
        <v>40</v>
      </c>
      <c r="Q13" s="59" t="s">
        <v>116</v>
      </c>
      <c r="R13" s="59">
        <v>16.440000000000001</v>
      </c>
      <c r="S13" s="59">
        <v>7.83</v>
      </c>
      <c r="T13" s="59">
        <v>8.8800000000000008</v>
      </c>
      <c r="U13" s="60">
        <f t="shared" si="0"/>
        <v>113.40996168582376</v>
      </c>
    </row>
    <row r="14" spans="1:34" ht="75" customHeight="1">
      <c r="A14" s="56"/>
      <c r="B14" s="61" t="s">
        <v>43</v>
      </c>
      <c r="C14" s="62" t="s">
        <v>890</v>
      </c>
      <c r="D14" s="62"/>
      <c r="E14" s="62"/>
      <c r="F14" s="62"/>
      <c r="G14" s="62"/>
      <c r="H14" s="62"/>
      <c r="I14" s="62" t="s">
        <v>891</v>
      </c>
      <c r="J14" s="62"/>
      <c r="K14" s="62"/>
      <c r="L14" s="62" t="s">
        <v>892</v>
      </c>
      <c r="M14" s="62"/>
      <c r="N14" s="62"/>
      <c r="O14" s="62"/>
      <c r="P14" s="63" t="s">
        <v>40</v>
      </c>
      <c r="Q14" s="63" t="s">
        <v>93</v>
      </c>
      <c r="R14" s="63">
        <v>100</v>
      </c>
      <c r="S14" s="63">
        <v>0</v>
      </c>
      <c r="T14" s="63">
        <v>0</v>
      </c>
      <c r="U14" s="65" t="str">
        <f t="shared" si="0"/>
        <v>N/A</v>
      </c>
    </row>
    <row r="15" spans="1:34" ht="75" customHeight="1">
      <c r="A15" s="56"/>
      <c r="B15" s="61" t="s">
        <v>43</v>
      </c>
      <c r="C15" s="62" t="s">
        <v>43</v>
      </c>
      <c r="D15" s="62"/>
      <c r="E15" s="62"/>
      <c r="F15" s="62"/>
      <c r="G15" s="62"/>
      <c r="H15" s="62"/>
      <c r="I15" s="62" t="s">
        <v>893</v>
      </c>
      <c r="J15" s="62"/>
      <c r="K15" s="62"/>
      <c r="L15" s="62" t="s">
        <v>894</v>
      </c>
      <c r="M15" s="62"/>
      <c r="N15" s="62"/>
      <c r="O15" s="62"/>
      <c r="P15" s="63" t="s">
        <v>40</v>
      </c>
      <c r="Q15" s="63" t="s">
        <v>41</v>
      </c>
      <c r="R15" s="63">
        <v>0.06</v>
      </c>
      <c r="S15" s="63" t="s">
        <v>42</v>
      </c>
      <c r="T15" s="63" t="s">
        <v>42</v>
      </c>
      <c r="U15" s="65" t="str">
        <f t="shared" si="0"/>
        <v>N/A</v>
      </c>
    </row>
    <row r="16" spans="1:34" ht="75" customHeight="1">
      <c r="A16" s="56"/>
      <c r="B16" s="61" t="s">
        <v>43</v>
      </c>
      <c r="C16" s="62" t="s">
        <v>895</v>
      </c>
      <c r="D16" s="62"/>
      <c r="E16" s="62"/>
      <c r="F16" s="62"/>
      <c r="G16" s="62"/>
      <c r="H16" s="62"/>
      <c r="I16" s="62" t="s">
        <v>896</v>
      </c>
      <c r="J16" s="62"/>
      <c r="K16" s="62"/>
      <c r="L16" s="62" t="s">
        <v>897</v>
      </c>
      <c r="M16" s="62"/>
      <c r="N16" s="62"/>
      <c r="O16" s="62"/>
      <c r="P16" s="63" t="s">
        <v>40</v>
      </c>
      <c r="Q16" s="63" t="s">
        <v>116</v>
      </c>
      <c r="R16" s="63">
        <v>41.65</v>
      </c>
      <c r="S16" s="63">
        <v>12.06</v>
      </c>
      <c r="T16" s="63">
        <v>7.34</v>
      </c>
      <c r="U16" s="65">
        <f t="shared" si="0"/>
        <v>60.862354892205637</v>
      </c>
    </row>
    <row r="17" spans="1:21" ht="75" customHeight="1">
      <c r="A17" s="56"/>
      <c r="B17" s="61" t="s">
        <v>43</v>
      </c>
      <c r="C17" s="62" t="s">
        <v>898</v>
      </c>
      <c r="D17" s="62"/>
      <c r="E17" s="62"/>
      <c r="F17" s="62"/>
      <c r="G17" s="62"/>
      <c r="H17" s="62"/>
      <c r="I17" s="62" t="s">
        <v>899</v>
      </c>
      <c r="J17" s="62"/>
      <c r="K17" s="62"/>
      <c r="L17" s="62" t="s">
        <v>900</v>
      </c>
      <c r="M17" s="62"/>
      <c r="N17" s="62"/>
      <c r="O17" s="62"/>
      <c r="P17" s="63" t="s">
        <v>40</v>
      </c>
      <c r="Q17" s="63" t="s">
        <v>41</v>
      </c>
      <c r="R17" s="63">
        <v>1.2</v>
      </c>
      <c r="S17" s="63" t="s">
        <v>42</v>
      </c>
      <c r="T17" s="63" t="s">
        <v>42</v>
      </c>
      <c r="U17" s="65" t="str">
        <f t="shared" si="0"/>
        <v>N/A</v>
      </c>
    </row>
    <row r="18" spans="1:21" ht="75" customHeight="1">
      <c r="A18" s="56"/>
      <c r="B18" s="61" t="s">
        <v>43</v>
      </c>
      <c r="C18" s="62" t="s">
        <v>43</v>
      </c>
      <c r="D18" s="62"/>
      <c r="E18" s="62"/>
      <c r="F18" s="62"/>
      <c r="G18" s="62"/>
      <c r="H18" s="62"/>
      <c r="I18" s="62" t="s">
        <v>901</v>
      </c>
      <c r="J18" s="62"/>
      <c r="K18" s="62"/>
      <c r="L18" s="62" t="s">
        <v>902</v>
      </c>
      <c r="M18" s="62"/>
      <c r="N18" s="62"/>
      <c r="O18" s="62"/>
      <c r="P18" s="63" t="s">
        <v>40</v>
      </c>
      <c r="Q18" s="63" t="s">
        <v>41</v>
      </c>
      <c r="R18" s="63">
        <v>0.81</v>
      </c>
      <c r="S18" s="63" t="s">
        <v>42</v>
      </c>
      <c r="T18" s="63" t="s">
        <v>42</v>
      </c>
      <c r="U18" s="65" t="str">
        <f t="shared" si="0"/>
        <v>N/A</v>
      </c>
    </row>
    <row r="19" spans="1:21" ht="75" customHeight="1">
      <c r="A19" s="56"/>
      <c r="B19" s="61" t="s">
        <v>43</v>
      </c>
      <c r="C19" s="62" t="s">
        <v>903</v>
      </c>
      <c r="D19" s="62"/>
      <c r="E19" s="62"/>
      <c r="F19" s="62"/>
      <c r="G19" s="62"/>
      <c r="H19" s="62"/>
      <c r="I19" s="62" t="s">
        <v>904</v>
      </c>
      <c r="J19" s="62"/>
      <c r="K19" s="62"/>
      <c r="L19" s="62" t="s">
        <v>905</v>
      </c>
      <c r="M19" s="62"/>
      <c r="N19" s="62"/>
      <c r="O19" s="62"/>
      <c r="P19" s="63" t="s">
        <v>40</v>
      </c>
      <c r="Q19" s="63" t="s">
        <v>93</v>
      </c>
      <c r="R19" s="63">
        <v>54.05</v>
      </c>
      <c r="S19" s="63">
        <v>15.78</v>
      </c>
      <c r="T19" s="63">
        <v>54.64</v>
      </c>
      <c r="U19" s="65">
        <f t="shared" si="0"/>
        <v>346.26108998732576</v>
      </c>
    </row>
    <row r="20" spans="1:21" ht="75" customHeight="1">
      <c r="A20" s="56"/>
      <c r="B20" s="61" t="s">
        <v>43</v>
      </c>
      <c r="C20" s="62" t="s">
        <v>906</v>
      </c>
      <c r="D20" s="62"/>
      <c r="E20" s="62"/>
      <c r="F20" s="62"/>
      <c r="G20" s="62"/>
      <c r="H20" s="62"/>
      <c r="I20" s="62" t="s">
        <v>907</v>
      </c>
      <c r="J20" s="62"/>
      <c r="K20" s="62"/>
      <c r="L20" s="62" t="s">
        <v>908</v>
      </c>
      <c r="M20" s="62"/>
      <c r="N20" s="62"/>
      <c r="O20" s="62"/>
      <c r="P20" s="63" t="s">
        <v>40</v>
      </c>
      <c r="Q20" s="63" t="s">
        <v>93</v>
      </c>
      <c r="R20" s="63">
        <v>100</v>
      </c>
      <c r="S20" s="63">
        <v>0</v>
      </c>
      <c r="T20" s="63">
        <v>3.46</v>
      </c>
      <c r="U20" s="65" t="str">
        <f t="shared" si="0"/>
        <v>N/A</v>
      </c>
    </row>
    <row r="21" spans="1:21" ht="75" customHeight="1">
      <c r="A21" s="56"/>
      <c r="B21" s="61" t="s">
        <v>43</v>
      </c>
      <c r="C21" s="62" t="s">
        <v>909</v>
      </c>
      <c r="D21" s="62"/>
      <c r="E21" s="62"/>
      <c r="F21" s="62"/>
      <c r="G21" s="62"/>
      <c r="H21" s="62"/>
      <c r="I21" s="62" t="s">
        <v>910</v>
      </c>
      <c r="J21" s="62"/>
      <c r="K21" s="62"/>
      <c r="L21" s="62" t="s">
        <v>911</v>
      </c>
      <c r="M21" s="62"/>
      <c r="N21" s="62"/>
      <c r="O21" s="62"/>
      <c r="P21" s="63" t="s">
        <v>40</v>
      </c>
      <c r="Q21" s="63" t="s">
        <v>41</v>
      </c>
      <c r="R21" s="63">
        <v>90.36</v>
      </c>
      <c r="S21" s="63" t="s">
        <v>42</v>
      </c>
      <c r="T21" s="63" t="s">
        <v>42</v>
      </c>
      <c r="U21" s="65" t="str">
        <f t="shared" si="0"/>
        <v>N/A</v>
      </c>
    </row>
    <row r="22" spans="1:21" ht="75" customHeight="1">
      <c r="A22" s="56"/>
      <c r="B22" s="61" t="s">
        <v>43</v>
      </c>
      <c r="C22" s="62" t="s">
        <v>912</v>
      </c>
      <c r="D22" s="62"/>
      <c r="E22" s="62"/>
      <c r="F22" s="62"/>
      <c r="G22" s="62"/>
      <c r="H22" s="62"/>
      <c r="I22" s="62" t="s">
        <v>913</v>
      </c>
      <c r="J22" s="62"/>
      <c r="K22" s="62"/>
      <c r="L22" s="62" t="s">
        <v>914</v>
      </c>
      <c r="M22" s="62"/>
      <c r="N22" s="62"/>
      <c r="O22" s="62"/>
      <c r="P22" s="63" t="s">
        <v>40</v>
      </c>
      <c r="Q22" s="63" t="s">
        <v>41</v>
      </c>
      <c r="R22" s="63">
        <v>34.090000000000003</v>
      </c>
      <c r="S22" s="63" t="s">
        <v>42</v>
      </c>
      <c r="T22" s="63" t="s">
        <v>42</v>
      </c>
      <c r="U22" s="65" t="str">
        <f t="shared" si="0"/>
        <v>N/A</v>
      </c>
    </row>
    <row r="23" spans="1:21" ht="75" customHeight="1">
      <c r="A23" s="56"/>
      <c r="B23" s="61" t="s">
        <v>43</v>
      </c>
      <c r="C23" s="62" t="s">
        <v>43</v>
      </c>
      <c r="D23" s="62"/>
      <c r="E23" s="62"/>
      <c r="F23" s="62"/>
      <c r="G23" s="62"/>
      <c r="H23" s="62"/>
      <c r="I23" s="62" t="s">
        <v>915</v>
      </c>
      <c r="J23" s="62"/>
      <c r="K23" s="62"/>
      <c r="L23" s="62" t="s">
        <v>916</v>
      </c>
      <c r="M23" s="62"/>
      <c r="N23" s="62"/>
      <c r="O23" s="62"/>
      <c r="P23" s="63" t="s">
        <v>40</v>
      </c>
      <c r="Q23" s="63" t="s">
        <v>41</v>
      </c>
      <c r="R23" s="63">
        <v>34.619999999999997</v>
      </c>
      <c r="S23" s="63" t="s">
        <v>42</v>
      </c>
      <c r="T23" s="63" t="s">
        <v>42</v>
      </c>
      <c r="U23" s="65" t="str">
        <f t="shared" si="0"/>
        <v>N/A</v>
      </c>
    </row>
    <row r="24" spans="1:21" ht="75" customHeight="1">
      <c r="A24" s="56"/>
      <c r="B24" s="61" t="s">
        <v>43</v>
      </c>
      <c r="C24" s="62" t="s">
        <v>917</v>
      </c>
      <c r="D24" s="62"/>
      <c r="E24" s="62"/>
      <c r="F24" s="62"/>
      <c r="G24" s="62"/>
      <c r="H24" s="62"/>
      <c r="I24" s="62" t="s">
        <v>918</v>
      </c>
      <c r="J24" s="62"/>
      <c r="K24" s="62"/>
      <c r="L24" s="62" t="s">
        <v>919</v>
      </c>
      <c r="M24" s="62"/>
      <c r="N24" s="62"/>
      <c r="O24" s="62"/>
      <c r="P24" s="63" t="s">
        <v>40</v>
      </c>
      <c r="Q24" s="63" t="s">
        <v>920</v>
      </c>
      <c r="R24" s="63">
        <v>20.75</v>
      </c>
      <c r="S24" s="63" t="s">
        <v>42</v>
      </c>
      <c r="T24" s="63" t="s">
        <v>42</v>
      </c>
      <c r="U24" s="65" t="str">
        <f t="shared" si="0"/>
        <v>N/A</v>
      </c>
    </row>
    <row r="25" spans="1:21" ht="75" customHeight="1">
      <c r="A25" s="56"/>
      <c r="B25" s="61" t="s">
        <v>43</v>
      </c>
      <c r="C25" s="62" t="s">
        <v>43</v>
      </c>
      <c r="D25" s="62"/>
      <c r="E25" s="62"/>
      <c r="F25" s="62"/>
      <c r="G25" s="62"/>
      <c r="H25" s="62"/>
      <c r="I25" s="62" t="s">
        <v>921</v>
      </c>
      <c r="J25" s="62"/>
      <c r="K25" s="62"/>
      <c r="L25" s="62" t="s">
        <v>922</v>
      </c>
      <c r="M25" s="62"/>
      <c r="N25" s="62"/>
      <c r="O25" s="62"/>
      <c r="P25" s="63" t="s">
        <v>372</v>
      </c>
      <c r="Q25" s="63" t="s">
        <v>41</v>
      </c>
      <c r="R25" s="63">
        <v>12.07</v>
      </c>
      <c r="S25" s="63" t="s">
        <v>42</v>
      </c>
      <c r="T25" s="63" t="s">
        <v>42</v>
      </c>
      <c r="U25" s="65" t="str">
        <f t="shared" si="0"/>
        <v>N/A</v>
      </c>
    </row>
    <row r="26" spans="1:21" ht="75" customHeight="1">
      <c r="A26" s="56"/>
      <c r="B26" s="61" t="s">
        <v>43</v>
      </c>
      <c r="C26" s="62" t="s">
        <v>43</v>
      </c>
      <c r="D26" s="62"/>
      <c r="E26" s="62"/>
      <c r="F26" s="62"/>
      <c r="G26" s="62"/>
      <c r="H26" s="62"/>
      <c r="I26" s="62" t="s">
        <v>923</v>
      </c>
      <c r="J26" s="62"/>
      <c r="K26" s="62"/>
      <c r="L26" s="62" t="s">
        <v>924</v>
      </c>
      <c r="M26" s="62"/>
      <c r="N26" s="62"/>
      <c r="O26" s="62"/>
      <c r="P26" s="63" t="s">
        <v>40</v>
      </c>
      <c r="Q26" s="63" t="s">
        <v>41</v>
      </c>
      <c r="R26" s="63">
        <v>68.849999999999994</v>
      </c>
      <c r="S26" s="63" t="s">
        <v>42</v>
      </c>
      <c r="T26" s="63" t="s">
        <v>42</v>
      </c>
      <c r="U26" s="65" t="str">
        <f t="shared" si="0"/>
        <v>N/A</v>
      </c>
    </row>
    <row r="27" spans="1:21" ht="75" customHeight="1">
      <c r="A27" s="56"/>
      <c r="B27" s="61" t="s">
        <v>43</v>
      </c>
      <c r="C27" s="62" t="s">
        <v>925</v>
      </c>
      <c r="D27" s="62"/>
      <c r="E27" s="62"/>
      <c r="F27" s="62"/>
      <c r="G27" s="62"/>
      <c r="H27" s="62"/>
      <c r="I27" s="62" t="s">
        <v>926</v>
      </c>
      <c r="J27" s="62"/>
      <c r="K27" s="62"/>
      <c r="L27" s="62" t="s">
        <v>927</v>
      </c>
      <c r="M27" s="62"/>
      <c r="N27" s="62"/>
      <c r="O27" s="62"/>
      <c r="P27" s="63" t="s">
        <v>40</v>
      </c>
      <c r="Q27" s="63" t="s">
        <v>41</v>
      </c>
      <c r="R27" s="63">
        <v>50.31</v>
      </c>
      <c r="S27" s="63" t="s">
        <v>42</v>
      </c>
      <c r="T27" s="63" t="s">
        <v>42</v>
      </c>
      <c r="U27" s="65" t="str">
        <f t="shared" si="0"/>
        <v>N/A</v>
      </c>
    </row>
    <row r="28" spans="1:21" ht="75" customHeight="1">
      <c r="A28" s="56"/>
      <c r="B28" s="61" t="s">
        <v>43</v>
      </c>
      <c r="C28" s="62" t="s">
        <v>928</v>
      </c>
      <c r="D28" s="62"/>
      <c r="E28" s="62"/>
      <c r="F28" s="62"/>
      <c r="G28" s="62"/>
      <c r="H28" s="62"/>
      <c r="I28" s="62" t="s">
        <v>929</v>
      </c>
      <c r="J28" s="62"/>
      <c r="K28" s="62"/>
      <c r="L28" s="62" t="s">
        <v>930</v>
      </c>
      <c r="M28" s="62"/>
      <c r="N28" s="62"/>
      <c r="O28" s="62"/>
      <c r="P28" s="63" t="s">
        <v>40</v>
      </c>
      <c r="Q28" s="63" t="s">
        <v>41</v>
      </c>
      <c r="R28" s="63">
        <v>36.31</v>
      </c>
      <c r="S28" s="63" t="s">
        <v>42</v>
      </c>
      <c r="T28" s="63" t="s">
        <v>42</v>
      </c>
      <c r="U28" s="65" t="str">
        <f t="shared" si="0"/>
        <v>N/A</v>
      </c>
    </row>
    <row r="29" spans="1:21" ht="75" customHeight="1" thickBot="1">
      <c r="A29" s="56"/>
      <c r="B29" s="61" t="s">
        <v>43</v>
      </c>
      <c r="C29" s="62" t="s">
        <v>43</v>
      </c>
      <c r="D29" s="62"/>
      <c r="E29" s="62"/>
      <c r="F29" s="62"/>
      <c r="G29" s="62"/>
      <c r="H29" s="62"/>
      <c r="I29" s="62" t="s">
        <v>931</v>
      </c>
      <c r="J29" s="62"/>
      <c r="K29" s="62"/>
      <c r="L29" s="62" t="s">
        <v>932</v>
      </c>
      <c r="M29" s="62"/>
      <c r="N29" s="62"/>
      <c r="O29" s="62"/>
      <c r="P29" s="63" t="s">
        <v>40</v>
      </c>
      <c r="Q29" s="63" t="s">
        <v>41</v>
      </c>
      <c r="R29" s="63">
        <v>100</v>
      </c>
      <c r="S29" s="63" t="s">
        <v>42</v>
      </c>
      <c r="T29" s="63" t="s">
        <v>42</v>
      </c>
      <c r="U29" s="65" t="str">
        <f t="shared" si="0"/>
        <v>N/A</v>
      </c>
    </row>
    <row r="30" spans="1:21" ht="75" customHeight="1" thickTop="1">
      <c r="A30" s="56"/>
      <c r="B30" s="57" t="s">
        <v>56</v>
      </c>
      <c r="C30" s="58" t="s">
        <v>933</v>
      </c>
      <c r="D30" s="58"/>
      <c r="E30" s="58"/>
      <c r="F30" s="58"/>
      <c r="G30" s="58"/>
      <c r="H30" s="58"/>
      <c r="I30" s="58" t="s">
        <v>934</v>
      </c>
      <c r="J30" s="58"/>
      <c r="K30" s="58"/>
      <c r="L30" s="58" t="s">
        <v>935</v>
      </c>
      <c r="M30" s="58"/>
      <c r="N30" s="58"/>
      <c r="O30" s="58"/>
      <c r="P30" s="59" t="s">
        <v>40</v>
      </c>
      <c r="Q30" s="59" t="s">
        <v>116</v>
      </c>
      <c r="R30" s="59">
        <v>100</v>
      </c>
      <c r="S30" s="59">
        <v>25</v>
      </c>
      <c r="T30" s="59">
        <v>31.65</v>
      </c>
      <c r="U30" s="60">
        <f t="shared" si="0"/>
        <v>126.6</v>
      </c>
    </row>
    <row r="31" spans="1:21" ht="75" customHeight="1">
      <c r="A31" s="56"/>
      <c r="B31" s="61" t="s">
        <v>43</v>
      </c>
      <c r="C31" s="62" t="s">
        <v>936</v>
      </c>
      <c r="D31" s="62"/>
      <c r="E31" s="62"/>
      <c r="F31" s="62"/>
      <c r="G31" s="62"/>
      <c r="H31" s="62"/>
      <c r="I31" s="62" t="s">
        <v>937</v>
      </c>
      <c r="J31" s="62"/>
      <c r="K31" s="62"/>
      <c r="L31" s="62" t="s">
        <v>938</v>
      </c>
      <c r="M31" s="62"/>
      <c r="N31" s="62"/>
      <c r="O31" s="62"/>
      <c r="P31" s="63" t="s">
        <v>40</v>
      </c>
      <c r="Q31" s="63" t="s">
        <v>116</v>
      </c>
      <c r="R31" s="63">
        <v>90.91</v>
      </c>
      <c r="S31" s="63">
        <v>0</v>
      </c>
      <c r="T31" s="63">
        <v>0</v>
      </c>
      <c r="U31" s="65" t="str">
        <f t="shared" si="0"/>
        <v>N/A</v>
      </c>
    </row>
    <row r="32" spans="1:21" ht="75" customHeight="1">
      <c r="A32" s="56"/>
      <c r="B32" s="61" t="s">
        <v>43</v>
      </c>
      <c r="C32" s="62" t="s">
        <v>939</v>
      </c>
      <c r="D32" s="62"/>
      <c r="E32" s="62"/>
      <c r="F32" s="62"/>
      <c r="G32" s="62"/>
      <c r="H32" s="62"/>
      <c r="I32" s="62" t="s">
        <v>940</v>
      </c>
      <c r="J32" s="62"/>
      <c r="K32" s="62"/>
      <c r="L32" s="62" t="s">
        <v>941</v>
      </c>
      <c r="M32" s="62"/>
      <c r="N32" s="62"/>
      <c r="O32" s="62"/>
      <c r="P32" s="63" t="s">
        <v>40</v>
      </c>
      <c r="Q32" s="63" t="s">
        <v>106</v>
      </c>
      <c r="R32" s="63">
        <v>5.32</v>
      </c>
      <c r="S32" s="63" t="s">
        <v>42</v>
      </c>
      <c r="T32" s="63" t="s">
        <v>42</v>
      </c>
      <c r="U32" s="65" t="str">
        <f t="shared" si="0"/>
        <v>N/A</v>
      </c>
    </row>
    <row r="33" spans="1:22" ht="75" customHeight="1">
      <c r="A33" s="56"/>
      <c r="B33" s="61" t="s">
        <v>43</v>
      </c>
      <c r="C33" s="62" t="s">
        <v>942</v>
      </c>
      <c r="D33" s="62"/>
      <c r="E33" s="62"/>
      <c r="F33" s="62"/>
      <c r="G33" s="62"/>
      <c r="H33" s="62"/>
      <c r="I33" s="62" t="s">
        <v>943</v>
      </c>
      <c r="J33" s="62"/>
      <c r="K33" s="62"/>
      <c r="L33" s="62" t="s">
        <v>944</v>
      </c>
      <c r="M33" s="62"/>
      <c r="N33" s="62"/>
      <c r="O33" s="62"/>
      <c r="P33" s="63" t="s">
        <v>40</v>
      </c>
      <c r="Q33" s="63" t="s">
        <v>116</v>
      </c>
      <c r="R33" s="63">
        <v>100</v>
      </c>
      <c r="S33" s="63">
        <v>30</v>
      </c>
      <c r="T33" s="63">
        <v>35.36</v>
      </c>
      <c r="U33" s="65">
        <f t="shared" si="0"/>
        <v>117.86666666666667</v>
      </c>
    </row>
    <row r="34" spans="1:22" ht="75" customHeight="1">
      <c r="A34" s="56"/>
      <c r="B34" s="61" t="s">
        <v>43</v>
      </c>
      <c r="C34" s="62" t="s">
        <v>945</v>
      </c>
      <c r="D34" s="62"/>
      <c r="E34" s="62"/>
      <c r="F34" s="62"/>
      <c r="G34" s="62"/>
      <c r="H34" s="62"/>
      <c r="I34" s="62" t="s">
        <v>946</v>
      </c>
      <c r="J34" s="62"/>
      <c r="K34" s="62"/>
      <c r="L34" s="62" t="s">
        <v>947</v>
      </c>
      <c r="M34" s="62"/>
      <c r="N34" s="62"/>
      <c r="O34" s="62"/>
      <c r="P34" s="63" t="s">
        <v>40</v>
      </c>
      <c r="Q34" s="63" t="s">
        <v>106</v>
      </c>
      <c r="R34" s="63">
        <v>26.12</v>
      </c>
      <c r="S34" s="63" t="s">
        <v>42</v>
      </c>
      <c r="T34" s="63" t="s">
        <v>42</v>
      </c>
      <c r="U34" s="65" t="str">
        <f t="shared" si="0"/>
        <v>N/A</v>
      </c>
    </row>
    <row r="35" spans="1:22" ht="75" customHeight="1">
      <c r="A35" s="56"/>
      <c r="B35" s="61" t="s">
        <v>43</v>
      </c>
      <c r="C35" s="62" t="s">
        <v>948</v>
      </c>
      <c r="D35" s="62"/>
      <c r="E35" s="62"/>
      <c r="F35" s="62"/>
      <c r="G35" s="62"/>
      <c r="H35" s="62"/>
      <c r="I35" s="62" t="s">
        <v>949</v>
      </c>
      <c r="J35" s="62"/>
      <c r="K35" s="62"/>
      <c r="L35" s="62" t="s">
        <v>950</v>
      </c>
      <c r="M35" s="62"/>
      <c r="N35" s="62"/>
      <c r="O35" s="62"/>
      <c r="P35" s="63" t="s">
        <v>40</v>
      </c>
      <c r="Q35" s="63" t="s">
        <v>106</v>
      </c>
      <c r="R35" s="63">
        <v>26.92</v>
      </c>
      <c r="S35" s="63" t="s">
        <v>42</v>
      </c>
      <c r="T35" s="63" t="s">
        <v>42</v>
      </c>
      <c r="U35" s="65" t="str">
        <f t="shared" si="0"/>
        <v>N/A</v>
      </c>
    </row>
    <row r="36" spans="1:22" ht="75" customHeight="1">
      <c r="A36" s="56"/>
      <c r="B36" s="61" t="s">
        <v>43</v>
      </c>
      <c r="C36" s="62" t="s">
        <v>951</v>
      </c>
      <c r="D36" s="62"/>
      <c r="E36" s="62"/>
      <c r="F36" s="62"/>
      <c r="G36" s="62"/>
      <c r="H36" s="62"/>
      <c r="I36" s="62" t="s">
        <v>952</v>
      </c>
      <c r="J36" s="62"/>
      <c r="K36" s="62"/>
      <c r="L36" s="62" t="s">
        <v>953</v>
      </c>
      <c r="M36" s="62"/>
      <c r="N36" s="62"/>
      <c r="O36" s="62"/>
      <c r="P36" s="63" t="s">
        <v>40</v>
      </c>
      <c r="Q36" s="63" t="s">
        <v>60</v>
      </c>
      <c r="R36" s="63">
        <v>90</v>
      </c>
      <c r="S36" s="63">
        <v>25.29</v>
      </c>
      <c r="T36" s="63">
        <v>68.7</v>
      </c>
      <c r="U36" s="65">
        <f t="shared" si="0"/>
        <v>271.64887307236063</v>
      </c>
    </row>
    <row r="37" spans="1:22" ht="75" customHeight="1">
      <c r="A37" s="56"/>
      <c r="B37" s="61" t="s">
        <v>43</v>
      </c>
      <c r="C37" s="62" t="s">
        <v>954</v>
      </c>
      <c r="D37" s="62"/>
      <c r="E37" s="62"/>
      <c r="F37" s="62"/>
      <c r="G37" s="62"/>
      <c r="H37" s="62"/>
      <c r="I37" s="62" t="s">
        <v>955</v>
      </c>
      <c r="J37" s="62"/>
      <c r="K37" s="62"/>
      <c r="L37" s="62" t="s">
        <v>956</v>
      </c>
      <c r="M37" s="62"/>
      <c r="N37" s="62"/>
      <c r="O37" s="62"/>
      <c r="P37" s="63" t="s">
        <v>40</v>
      </c>
      <c r="Q37" s="63" t="s">
        <v>60</v>
      </c>
      <c r="R37" s="63">
        <v>100</v>
      </c>
      <c r="S37" s="63">
        <v>35</v>
      </c>
      <c r="T37" s="63">
        <v>45.51</v>
      </c>
      <c r="U37" s="65">
        <f t="shared" si="0"/>
        <v>130.02857142857144</v>
      </c>
    </row>
    <row r="38" spans="1:22" ht="75" customHeight="1">
      <c r="A38" s="56"/>
      <c r="B38" s="61" t="s">
        <v>43</v>
      </c>
      <c r="C38" s="62" t="s">
        <v>957</v>
      </c>
      <c r="D38" s="62"/>
      <c r="E38" s="62"/>
      <c r="F38" s="62"/>
      <c r="G38" s="62"/>
      <c r="H38" s="62"/>
      <c r="I38" s="62" t="s">
        <v>958</v>
      </c>
      <c r="J38" s="62"/>
      <c r="K38" s="62"/>
      <c r="L38" s="62" t="s">
        <v>959</v>
      </c>
      <c r="M38" s="62"/>
      <c r="N38" s="62"/>
      <c r="O38" s="62"/>
      <c r="P38" s="63" t="s">
        <v>40</v>
      </c>
      <c r="Q38" s="63" t="s">
        <v>116</v>
      </c>
      <c r="R38" s="63">
        <v>100</v>
      </c>
      <c r="S38" s="63">
        <v>0</v>
      </c>
      <c r="T38" s="63">
        <v>67.97</v>
      </c>
      <c r="U38" s="65" t="str">
        <f t="shared" si="0"/>
        <v>N/A</v>
      </c>
    </row>
    <row r="39" spans="1:22" ht="75" customHeight="1">
      <c r="A39" s="56"/>
      <c r="B39" s="61" t="s">
        <v>43</v>
      </c>
      <c r="C39" s="62" t="s">
        <v>960</v>
      </c>
      <c r="D39" s="62"/>
      <c r="E39" s="62"/>
      <c r="F39" s="62"/>
      <c r="G39" s="62"/>
      <c r="H39" s="62"/>
      <c r="I39" s="62" t="s">
        <v>961</v>
      </c>
      <c r="J39" s="62"/>
      <c r="K39" s="62"/>
      <c r="L39" s="62" t="s">
        <v>962</v>
      </c>
      <c r="M39" s="62"/>
      <c r="N39" s="62"/>
      <c r="O39" s="62"/>
      <c r="P39" s="63" t="s">
        <v>40</v>
      </c>
      <c r="Q39" s="63" t="s">
        <v>106</v>
      </c>
      <c r="R39" s="63">
        <v>97.25</v>
      </c>
      <c r="S39" s="63" t="s">
        <v>42</v>
      </c>
      <c r="T39" s="63" t="s">
        <v>42</v>
      </c>
      <c r="U39" s="65" t="str">
        <f t="shared" si="0"/>
        <v>N/A</v>
      </c>
    </row>
    <row r="40" spans="1:22" ht="75" customHeight="1">
      <c r="A40" s="56"/>
      <c r="B40" s="61" t="s">
        <v>43</v>
      </c>
      <c r="C40" s="62" t="s">
        <v>963</v>
      </c>
      <c r="D40" s="62"/>
      <c r="E40" s="62"/>
      <c r="F40" s="62"/>
      <c r="G40" s="62"/>
      <c r="H40" s="62"/>
      <c r="I40" s="62" t="s">
        <v>964</v>
      </c>
      <c r="J40" s="62"/>
      <c r="K40" s="62"/>
      <c r="L40" s="62" t="s">
        <v>965</v>
      </c>
      <c r="M40" s="62"/>
      <c r="N40" s="62"/>
      <c r="O40" s="62"/>
      <c r="P40" s="63" t="s">
        <v>40</v>
      </c>
      <c r="Q40" s="63" t="s">
        <v>116</v>
      </c>
      <c r="R40" s="63">
        <v>86.33</v>
      </c>
      <c r="S40" s="63">
        <v>30.01</v>
      </c>
      <c r="T40" s="63">
        <v>56.63</v>
      </c>
      <c r="U40" s="65">
        <f t="shared" si="0"/>
        <v>188.7037654115295</v>
      </c>
    </row>
    <row r="41" spans="1:22" ht="75" customHeight="1">
      <c r="A41" s="56"/>
      <c r="B41" s="61" t="s">
        <v>43</v>
      </c>
      <c r="C41" s="62" t="s">
        <v>966</v>
      </c>
      <c r="D41" s="62"/>
      <c r="E41" s="62"/>
      <c r="F41" s="62"/>
      <c r="G41" s="62"/>
      <c r="H41" s="62"/>
      <c r="I41" s="62" t="s">
        <v>967</v>
      </c>
      <c r="J41" s="62"/>
      <c r="K41" s="62"/>
      <c r="L41" s="62" t="s">
        <v>968</v>
      </c>
      <c r="M41" s="62"/>
      <c r="N41" s="62"/>
      <c r="O41" s="62"/>
      <c r="P41" s="63" t="s">
        <v>40</v>
      </c>
      <c r="Q41" s="63" t="s">
        <v>116</v>
      </c>
      <c r="R41" s="63">
        <v>93.75</v>
      </c>
      <c r="S41" s="63">
        <v>0</v>
      </c>
      <c r="T41" s="63">
        <v>0</v>
      </c>
      <c r="U41" s="65" t="str">
        <f t="shared" si="0"/>
        <v>N/A</v>
      </c>
    </row>
    <row r="42" spans="1:22" ht="75" customHeight="1">
      <c r="A42" s="56"/>
      <c r="B42" s="61" t="s">
        <v>43</v>
      </c>
      <c r="C42" s="62" t="s">
        <v>969</v>
      </c>
      <c r="D42" s="62"/>
      <c r="E42" s="62"/>
      <c r="F42" s="62"/>
      <c r="G42" s="62"/>
      <c r="H42" s="62"/>
      <c r="I42" s="62" t="s">
        <v>970</v>
      </c>
      <c r="J42" s="62"/>
      <c r="K42" s="62"/>
      <c r="L42" s="62" t="s">
        <v>971</v>
      </c>
      <c r="M42" s="62"/>
      <c r="N42" s="62"/>
      <c r="O42" s="62"/>
      <c r="P42" s="63" t="s">
        <v>40</v>
      </c>
      <c r="Q42" s="63" t="s">
        <v>116</v>
      </c>
      <c r="R42" s="63">
        <v>92.95</v>
      </c>
      <c r="S42" s="63">
        <v>0</v>
      </c>
      <c r="T42" s="63">
        <v>69.94</v>
      </c>
      <c r="U42" s="65" t="str">
        <f t="shared" si="0"/>
        <v>N/A</v>
      </c>
    </row>
    <row r="43" spans="1:22" ht="75" customHeight="1">
      <c r="A43" s="56"/>
      <c r="B43" s="61" t="s">
        <v>43</v>
      </c>
      <c r="C43" s="62" t="s">
        <v>43</v>
      </c>
      <c r="D43" s="62"/>
      <c r="E43" s="62"/>
      <c r="F43" s="62"/>
      <c r="G43" s="62"/>
      <c r="H43" s="62"/>
      <c r="I43" s="62" t="s">
        <v>972</v>
      </c>
      <c r="J43" s="62"/>
      <c r="K43" s="62"/>
      <c r="L43" s="62" t="s">
        <v>973</v>
      </c>
      <c r="M43" s="62"/>
      <c r="N43" s="62"/>
      <c r="O43" s="62"/>
      <c r="P43" s="63" t="s">
        <v>40</v>
      </c>
      <c r="Q43" s="63" t="s">
        <v>116</v>
      </c>
      <c r="R43" s="63">
        <v>99.31</v>
      </c>
      <c r="S43" s="63">
        <v>0</v>
      </c>
      <c r="T43" s="63">
        <v>104.83</v>
      </c>
      <c r="U43" s="65" t="str">
        <f t="shared" si="0"/>
        <v>N/A</v>
      </c>
    </row>
    <row r="44" spans="1:22" ht="75" customHeight="1">
      <c r="A44" s="56"/>
      <c r="B44" s="61" t="s">
        <v>43</v>
      </c>
      <c r="C44" s="62" t="s">
        <v>974</v>
      </c>
      <c r="D44" s="62"/>
      <c r="E44" s="62"/>
      <c r="F44" s="62"/>
      <c r="G44" s="62"/>
      <c r="H44" s="62"/>
      <c r="I44" s="62" t="s">
        <v>975</v>
      </c>
      <c r="J44" s="62"/>
      <c r="K44" s="62"/>
      <c r="L44" s="62" t="s">
        <v>976</v>
      </c>
      <c r="M44" s="62"/>
      <c r="N44" s="62"/>
      <c r="O44" s="62"/>
      <c r="P44" s="63" t="s">
        <v>40</v>
      </c>
      <c r="Q44" s="63" t="s">
        <v>106</v>
      </c>
      <c r="R44" s="63">
        <v>100</v>
      </c>
      <c r="S44" s="63" t="s">
        <v>42</v>
      </c>
      <c r="T44" s="63" t="s">
        <v>42</v>
      </c>
      <c r="U44" s="65" t="str">
        <f t="shared" si="0"/>
        <v>N/A</v>
      </c>
    </row>
    <row r="45" spans="1:22" ht="75" customHeight="1">
      <c r="A45" s="56"/>
      <c r="B45" s="61" t="s">
        <v>43</v>
      </c>
      <c r="C45" s="62" t="s">
        <v>977</v>
      </c>
      <c r="D45" s="62"/>
      <c r="E45" s="62"/>
      <c r="F45" s="62"/>
      <c r="G45" s="62"/>
      <c r="H45" s="62"/>
      <c r="I45" s="62" t="s">
        <v>978</v>
      </c>
      <c r="J45" s="62"/>
      <c r="K45" s="62"/>
      <c r="L45" s="62" t="s">
        <v>979</v>
      </c>
      <c r="M45" s="62"/>
      <c r="N45" s="62"/>
      <c r="O45" s="62"/>
      <c r="P45" s="63" t="s">
        <v>40</v>
      </c>
      <c r="Q45" s="63" t="s">
        <v>106</v>
      </c>
      <c r="R45" s="63">
        <v>20.13</v>
      </c>
      <c r="S45" s="63" t="s">
        <v>42</v>
      </c>
      <c r="T45" s="63" t="s">
        <v>42</v>
      </c>
      <c r="U45" s="65" t="str">
        <f t="shared" si="0"/>
        <v>N/A</v>
      </c>
    </row>
    <row r="46" spans="1:22" ht="75" customHeight="1" thickBot="1">
      <c r="A46" s="56"/>
      <c r="B46" s="61" t="s">
        <v>43</v>
      </c>
      <c r="C46" s="62" t="s">
        <v>980</v>
      </c>
      <c r="D46" s="62"/>
      <c r="E46" s="62"/>
      <c r="F46" s="62"/>
      <c r="G46" s="62"/>
      <c r="H46" s="62"/>
      <c r="I46" s="62" t="s">
        <v>981</v>
      </c>
      <c r="J46" s="62"/>
      <c r="K46" s="62"/>
      <c r="L46" s="62" t="s">
        <v>982</v>
      </c>
      <c r="M46" s="62"/>
      <c r="N46" s="62"/>
      <c r="O46" s="62"/>
      <c r="P46" s="63" t="s">
        <v>40</v>
      </c>
      <c r="Q46" s="63" t="s">
        <v>106</v>
      </c>
      <c r="R46" s="63">
        <v>97.8</v>
      </c>
      <c r="S46" s="63" t="s">
        <v>42</v>
      </c>
      <c r="T46" s="63" t="s">
        <v>42</v>
      </c>
      <c r="U46" s="65" t="str">
        <f t="shared" si="0"/>
        <v>N/A</v>
      </c>
    </row>
    <row r="47" spans="1:22" ht="22.5" customHeight="1" thickTop="1" thickBot="1">
      <c r="B47" s="9" t="s">
        <v>61</v>
      </c>
      <c r="C47" s="10"/>
      <c r="D47" s="10"/>
      <c r="E47" s="10"/>
      <c r="F47" s="10"/>
      <c r="G47" s="10"/>
      <c r="H47" s="11"/>
      <c r="I47" s="11"/>
      <c r="J47" s="11"/>
      <c r="K47" s="11"/>
      <c r="L47" s="11"/>
      <c r="M47" s="11"/>
      <c r="N47" s="11"/>
      <c r="O47" s="11"/>
      <c r="P47" s="11"/>
      <c r="Q47" s="11"/>
      <c r="R47" s="11"/>
      <c r="S47" s="11"/>
      <c r="T47" s="11"/>
      <c r="U47" s="12"/>
      <c r="V47" s="66"/>
    </row>
    <row r="48" spans="1:22" ht="26.25" customHeight="1" thickTop="1">
      <c r="B48" s="67"/>
      <c r="C48" s="68"/>
      <c r="D48" s="68"/>
      <c r="E48" s="68"/>
      <c r="F48" s="68"/>
      <c r="G48" s="68"/>
      <c r="H48" s="69"/>
      <c r="I48" s="69"/>
      <c r="J48" s="69"/>
      <c r="K48" s="69"/>
      <c r="L48" s="69"/>
      <c r="M48" s="69"/>
      <c r="N48" s="69"/>
      <c r="O48" s="69"/>
      <c r="P48" s="70"/>
      <c r="Q48" s="71"/>
      <c r="R48" s="72" t="s">
        <v>62</v>
      </c>
      <c r="S48" s="40" t="s">
        <v>63</v>
      </c>
      <c r="T48" s="72" t="s">
        <v>64</v>
      </c>
      <c r="U48" s="40" t="s">
        <v>65</v>
      </c>
    </row>
    <row r="49" spans="2:21" ht="26.25" customHeight="1" thickBot="1">
      <c r="B49" s="73"/>
      <c r="C49" s="74"/>
      <c r="D49" s="74"/>
      <c r="E49" s="74"/>
      <c r="F49" s="74"/>
      <c r="G49" s="74"/>
      <c r="H49" s="75"/>
      <c r="I49" s="75"/>
      <c r="J49" s="75"/>
      <c r="K49" s="75"/>
      <c r="L49" s="75"/>
      <c r="M49" s="75"/>
      <c r="N49" s="75"/>
      <c r="O49" s="75"/>
      <c r="P49" s="76"/>
      <c r="Q49" s="77"/>
      <c r="R49" s="78" t="s">
        <v>66</v>
      </c>
      <c r="S49" s="77" t="s">
        <v>66</v>
      </c>
      <c r="T49" s="77" t="s">
        <v>66</v>
      </c>
      <c r="U49" s="77" t="s">
        <v>67</v>
      </c>
    </row>
    <row r="50" spans="2:21" ht="13.5" customHeight="1" thickBot="1">
      <c r="B50" s="79" t="s">
        <v>68</v>
      </c>
      <c r="C50" s="80"/>
      <c r="D50" s="80"/>
      <c r="E50" s="81"/>
      <c r="F50" s="81"/>
      <c r="G50" s="81"/>
      <c r="H50" s="82"/>
      <c r="I50" s="82"/>
      <c r="J50" s="82"/>
      <c r="K50" s="82"/>
      <c r="L50" s="82"/>
      <c r="M50" s="82"/>
      <c r="N50" s="82"/>
      <c r="O50" s="82"/>
      <c r="P50" s="83"/>
      <c r="Q50" s="83"/>
      <c r="R50" s="84">
        <f>15524.748578</f>
        <v>15524.748578000001</v>
      </c>
      <c r="S50" s="84">
        <f>14618.554664</f>
        <v>14618.554663999999</v>
      </c>
      <c r="T50" s="84">
        <f>14191.01771609</f>
        <v>14191.01771609</v>
      </c>
      <c r="U50" s="85">
        <f>+IF(ISERR(T50/S50*100),"N/A",T50/S50*100)</f>
        <v>97.075381542589426</v>
      </c>
    </row>
    <row r="51" spans="2:21" ht="13.5" customHeight="1" thickBot="1">
      <c r="B51" s="86" t="s">
        <v>69</v>
      </c>
      <c r="C51" s="87"/>
      <c r="D51" s="87"/>
      <c r="E51" s="88"/>
      <c r="F51" s="88"/>
      <c r="G51" s="88"/>
      <c r="H51" s="89"/>
      <c r="I51" s="89"/>
      <c r="J51" s="89"/>
      <c r="K51" s="89"/>
      <c r="L51" s="89"/>
      <c r="M51" s="89"/>
      <c r="N51" s="89"/>
      <c r="O51" s="89"/>
      <c r="P51" s="90"/>
      <c r="Q51" s="90"/>
      <c r="R51" s="84">
        <f>15211.55825041</f>
        <v>15211.55825041</v>
      </c>
      <c r="S51" s="84">
        <f>14821.67380759</f>
        <v>14821.673807589999</v>
      </c>
      <c r="T51" s="84">
        <f>14191.01771609</f>
        <v>14191.01771609</v>
      </c>
      <c r="U51" s="85">
        <f>+IF(ISERR(T51/S51*100),"N/A",T51/S51*100)</f>
        <v>95.745041351692365</v>
      </c>
    </row>
    <row r="52" spans="2:21" ht="14.7" customHeight="1" thickTop="1" thickBot="1">
      <c r="B52" s="9" t="s">
        <v>70</v>
      </c>
      <c r="C52" s="10"/>
      <c r="D52" s="10"/>
      <c r="E52" s="10"/>
      <c r="F52" s="10"/>
      <c r="G52" s="10"/>
      <c r="H52" s="11"/>
      <c r="I52" s="11"/>
      <c r="J52" s="11"/>
      <c r="K52" s="11"/>
      <c r="L52" s="11"/>
      <c r="M52" s="11"/>
      <c r="N52" s="11"/>
      <c r="O52" s="11"/>
      <c r="P52" s="11"/>
      <c r="Q52" s="11"/>
      <c r="R52" s="11"/>
      <c r="S52" s="11"/>
      <c r="T52" s="11"/>
      <c r="U52" s="12"/>
    </row>
    <row r="53" spans="2:21" ht="44.25" customHeight="1" thickTop="1">
      <c r="B53" s="91" t="s">
        <v>71</v>
      </c>
      <c r="C53" s="93"/>
      <c r="D53" s="93"/>
      <c r="E53" s="93"/>
      <c r="F53" s="93"/>
      <c r="G53" s="93"/>
      <c r="H53" s="93"/>
      <c r="I53" s="93"/>
      <c r="J53" s="93"/>
      <c r="K53" s="93"/>
      <c r="L53" s="93"/>
      <c r="M53" s="93"/>
      <c r="N53" s="93"/>
      <c r="O53" s="93"/>
      <c r="P53" s="93"/>
      <c r="Q53" s="93"/>
      <c r="R53" s="93"/>
      <c r="S53" s="93"/>
      <c r="T53" s="93"/>
      <c r="U53" s="92"/>
    </row>
    <row r="54" spans="2:21" ht="34.5" customHeight="1">
      <c r="B54" s="94" t="s">
        <v>73</v>
      </c>
      <c r="C54" s="96"/>
      <c r="D54" s="96"/>
      <c r="E54" s="96"/>
      <c r="F54" s="96"/>
      <c r="G54" s="96"/>
      <c r="H54" s="96"/>
      <c r="I54" s="96"/>
      <c r="J54" s="96"/>
      <c r="K54" s="96"/>
      <c r="L54" s="96"/>
      <c r="M54" s="96"/>
      <c r="N54" s="96"/>
      <c r="O54" s="96"/>
      <c r="P54" s="96"/>
      <c r="Q54" s="96"/>
      <c r="R54" s="96"/>
      <c r="S54" s="96"/>
      <c r="T54" s="96"/>
      <c r="U54" s="95"/>
    </row>
    <row r="55" spans="2:21" ht="34.5" customHeight="1">
      <c r="B55" s="94" t="s">
        <v>983</v>
      </c>
      <c r="C55" s="96"/>
      <c r="D55" s="96"/>
      <c r="E55" s="96"/>
      <c r="F55" s="96"/>
      <c r="G55" s="96"/>
      <c r="H55" s="96"/>
      <c r="I55" s="96"/>
      <c r="J55" s="96"/>
      <c r="K55" s="96"/>
      <c r="L55" s="96"/>
      <c r="M55" s="96"/>
      <c r="N55" s="96"/>
      <c r="O55" s="96"/>
      <c r="P55" s="96"/>
      <c r="Q55" s="96"/>
      <c r="R55" s="96"/>
      <c r="S55" s="96"/>
      <c r="T55" s="96"/>
      <c r="U55" s="95"/>
    </row>
    <row r="56" spans="2:21" ht="40.200000000000003" customHeight="1">
      <c r="B56" s="94" t="s">
        <v>984</v>
      </c>
      <c r="C56" s="96"/>
      <c r="D56" s="96"/>
      <c r="E56" s="96"/>
      <c r="F56" s="96"/>
      <c r="G56" s="96"/>
      <c r="H56" s="96"/>
      <c r="I56" s="96"/>
      <c r="J56" s="96"/>
      <c r="K56" s="96"/>
      <c r="L56" s="96"/>
      <c r="M56" s="96"/>
      <c r="N56" s="96"/>
      <c r="O56" s="96"/>
      <c r="P56" s="96"/>
      <c r="Q56" s="96"/>
      <c r="R56" s="96"/>
      <c r="S56" s="96"/>
      <c r="T56" s="96"/>
      <c r="U56" s="95"/>
    </row>
    <row r="57" spans="2:21" ht="34.5" customHeight="1">
      <c r="B57" s="94" t="s">
        <v>985</v>
      </c>
      <c r="C57" s="96"/>
      <c r="D57" s="96"/>
      <c r="E57" s="96"/>
      <c r="F57" s="96"/>
      <c r="G57" s="96"/>
      <c r="H57" s="96"/>
      <c r="I57" s="96"/>
      <c r="J57" s="96"/>
      <c r="K57" s="96"/>
      <c r="L57" s="96"/>
      <c r="M57" s="96"/>
      <c r="N57" s="96"/>
      <c r="O57" s="96"/>
      <c r="P57" s="96"/>
      <c r="Q57" s="96"/>
      <c r="R57" s="96"/>
      <c r="S57" s="96"/>
      <c r="T57" s="96"/>
      <c r="U57" s="95"/>
    </row>
    <row r="58" spans="2:21" ht="18.3" customHeight="1">
      <c r="B58" s="94" t="s">
        <v>986</v>
      </c>
      <c r="C58" s="96"/>
      <c r="D58" s="96"/>
      <c r="E58" s="96"/>
      <c r="F58" s="96"/>
      <c r="G58" s="96"/>
      <c r="H58" s="96"/>
      <c r="I58" s="96"/>
      <c r="J58" s="96"/>
      <c r="K58" s="96"/>
      <c r="L58" s="96"/>
      <c r="M58" s="96"/>
      <c r="N58" s="96"/>
      <c r="O58" s="96"/>
      <c r="P58" s="96"/>
      <c r="Q58" s="96"/>
      <c r="R58" s="96"/>
      <c r="S58" s="96"/>
      <c r="T58" s="96"/>
      <c r="U58" s="95"/>
    </row>
    <row r="59" spans="2:21" ht="80.7" customHeight="1">
      <c r="B59" s="94" t="s">
        <v>987</v>
      </c>
      <c r="C59" s="96"/>
      <c r="D59" s="96"/>
      <c r="E59" s="96"/>
      <c r="F59" s="96"/>
      <c r="G59" s="96"/>
      <c r="H59" s="96"/>
      <c r="I59" s="96"/>
      <c r="J59" s="96"/>
      <c r="K59" s="96"/>
      <c r="L59" s="96"/>
      <c r="M59" s="96"/>
      <c r="N59" s="96"/>
      <c r="O59" s="96"/>
      <c r="P59" s="96"/>
      <c r="Q59" s="96"/>
      <c r="R59" s="96"/>
      <c r="S59" s="96"/>
      <c r="T59" s="96"/>
      <c r="U59" s="95"/>
    </row>
    <row r="60" spans="2:21" ht="16.5" customHeight="1">
      <c r="B60" s="94" t="s">
        <v>988</v>
      </c>
      <c r="C60" s="96"/>
      <c r="D60" s="96"/>
      <c r="E60" s="96"/>
      <c r="F60" s="96"/>
      <c r="G60" s="96"/>
      <c r="H60" s="96"/>
      <c r="I60" s="96"/>
      <c r="J60" s="96"/>
      <c r="K60" s="96"/>
      <c r="L60" s="96"/>
      <c r="M60" s="96"/>
      <c r="N60" s="96"/>
      <c r="O60" s="96"/>
      <c r="P60" s="96"/>
      <c r="Q60" s="96"/>
      <c r="R60" s="96"/>
      <c r="S60" s="96"/>
      <c r="T60" s="96"/>
      <c r="U60" s="95"/>
    </row>
    <row r="61" spans="2:21" ht="19.5" customHeight="1">
      <c r="B61" s="94" t="s">
        <v>989</v>
      </c>
      <c r="C61" s="96"/>
      <c r="D61" s="96"/>
      <c r="E61" s="96"/>
      <c r="F61" s="96"/>
      <c r="G61" s="96"/>
      <c r="H61" s="96"/>
      <c r="I61" s="96"/>
      <c r="J61" s="96"/>
      <c r="K61" s="96"/>
      <c r="L61" s="96"/>
      <c r="M61" s="96"/>
      <c r="N61" s="96"/>
      <c r="O61" s="96"/>
      <c r="P61" s="96"/>
      <c r="Q61" s="96"/>
      <c r="R61" s="96"/>
      <c r="S61" s="96"/>
      <c r="T61" s="96"/>
      <c r="U61" s="95"/>
    </row>
    <row r="62" spans="2:21" ht="48" customHeight="1">
      <c r="B62" s="94" t="s">
        <v>990</v>
      </c>
      <c r="C62" s="96"/>
      <c r="D62" s="96"/>
      <c r="E62" s="96"/>
      <c r="F62" s="96"/>
      <c r="G62" s="96"/>
      <c r="H62" s="96"/>
      <c r="I62" s="96"/>
      <c r="J62" s="96"/>
      <c r="K62" s="96"/>
      <c r="L62" s="96"/>
      <c r="M62" s="96"/>
      <c r="N62" s="96"/>
      <c r="O62" s="96"/>
      <c r="P62" s="96"/>
      <c r="Q62" s="96"/>
      <c r="R62" s="96"/>
      <c r="S62" s="96"/>
      <c r="T62" s="96"/>
      <c r="U62" s="95"/>
    </row>
    <row r="63" spans="2:21" ht="39" customHeight="1">
      <c r="B63" s="94" t="s">
        <v>991</v>
      </c>
      <c r="C63" s="96"/>
      <c r="D63" s="96"/>
      <c r="E63" s="96"/>
      <c r="F63" s="96"/>
      <c r="G63" s="96"/>
      <c r="H63" s="96"/>
      <c r="I63" s="96"/>
      <c r="J63" s="96"/>
      <c r="K63" s="96"/>
      <c r="L63" s="96"/>
      <c r="M63" s="96"/>
      <c r="N63" s="96"/>
      <c r="O63" s="96"/>
      <c r="P63" s="96"/>
      <c r="Q63" s="96"/>
      <c r="R63" s="96"/>
      <c r="S63" s="96"/>
      <c r="T63" s="96"/>
      <c r="U63" s="95"/>
    </row>
    <row r="64" spans="2:21" ht="22.5" customHeight="1">
      <c r="B64" s="94" t="s">
        <v>992</v>
      </c>
      <c r="C64" s="96"/>
      <c r="D64" s="96"/>
      <c r="E64" s="96"/>
      <c r="F64" s="96"/>
      <c r="G64" s="96"/>
      <c r="H64" s="96"/>
      <c r="I64" s="96"/>
      <c r="J64" s="96"/>
      <c r="K64" s="96"/>
      <c r="L64" s="96"/>
      <c r="M64" s="96"/>
      <c r="N64" s="96"/>
      <c r="O64" s="96"/>
      <c r="P64" s="96"/>
      <c r="Q64" s="96"/>
      <c r="R64" s="96"/>
      <c r="S64" s="96"/>
      <c r="T64" s="96"/>
      <c r="U64" s="95"/>
    </row>
    <row r="65" spans="2:21" ht="34.5" customHeight="1">
      <c r="B65" s="94" t="s">
        <v>993</v>
      </c>
      <c r="C65" s="96"/>
      <c r="D65" s="96"/>
      <c r="E65" s="96"/>
      <c r="F65" s="96"/>
      <c r="G65" s="96"/>
      <c r="H65" s="96"/>
      <c r="I65" s="96"/>
      <c r="J65" s="96"/>
      <c r="K65" s="96"/>
      <c r="L65" s="96"/>
      <c r="M65" s="96"/>
      <c r="N65" s="96"/>
      <c r="O65" s="96"/>
      <c r="P65" s="96"/>
      <c r="Q65" s="96"/>
      <c r="R65" s="96"/>
      <c r="S65" s="96"/>
      <c r="T65" s="96"/>
      <c r="U65" s="95"/>
    </row>
    <row r="66" spans="2:21" ht="34.5" customHeight="1">
      <c r="B66" s="94" t="s">
        <v>994</v>
      </c>
      <c r="C66" s="96"/>
      <c r="D66" s="96"/>
      <c r="E66" s="96"/>
      <c r="F66" s="96"/>
      <c r="G66" s="96"/>
      <c r="H66" s="96"/>
      <c r="I66" s="96"/>
      <c r="J66" s="96"/>
      <c r="K66" s="96"/>
      <c r="L66" s="96"/>
      <c r="M66" s="96"/>
      <c r="N66" s="96"/>
      <c r="O66" s="96"/>
      <c r="P66" s="96"/>
      <c r="Q66" s="96"/>
      <c r="R66" s="96"/>
      <c r="S66" s="96"/>
      <c r="T66" s="96"/>
      <c r="U66" s="95"/>
    </row>
    <row r="67" spans="2:21" ht="34.5" customHeight="1">
      <c r="B67" s="94" t="s">
        <v>995</v>
      </c>
      <c r="C67" s="96"/>
      <c r="D67" s="96"/>
      <c r="E67" s="96"/>
      <c r="F67" s="96"/>
      <c r="G67" s="96"/>
      <c r="H67" s="96"/>
      <c r="I67" s="96"/>
      <c r="J67" s="96"/>
      <c r="K67" s="96"/>
      <c r="L67" s="96"/>
      <c r="M67" s="96"/>
      <c r="N67" s="96"/>
      <c r="O67" s="96"/>
      <c r="P67" s="96"/>
      <c r="Q67" s="96"/>
      <c r="R67" s="96"/>
      <c r="S67" s="96"/>
      <c r="T67" s="96"/>
      <c r="U67" s="95"/>
    </row>
    <row r="68" spans="2:21" ht="34.5" customHeight="1">
      <c r="B68" s="94" t="s">
        <v>996</v>
      </c>
      <c r="C68" s="96"/>
      <c r="D68" s="96"/>
      <c r="E68" s="96"/>
      <c r="F68" s="96"/>
      <c r="G68" s="96"/>
      <c r="H68" s="96"/>
      <c r="I68" s="96"/>
      <c r="J68" s="96"/>
      <c r="K68" s="96"/>
      <c r="L68" s="96"/>
      <c r="M68" s="96"/>
      <c r="N68" s="96"/>
      <c r="O68" s="96"/>
      <c r="P68" s="96"/>
      <c r="Q68" s="96"/>
      <c r="R68" s="96"/>
      <c r="S68" s="96"/>
      <c r="T68" s="96"/>
      <c r="U68" s="95"/>
    </row>
    <row r="69" spans="2:21" ht="34.5" customHeight="1">
      <c r="B69" s="94" t="s">
        <v>997</v>
      </c>
      <c r="C69" s="96"/>
      <c r="D69" s="96"/>
      <c r="E69" s="96"/>
      <c r="F69" s="96"/>
      <c r="G69" s="96"/>
      <c r="H69" s="96"/>
      <c r="I69" s="96"/>
      <c r="J69" s="96"/>
      <c r="K69" s="96"/>
      <c r="L69" s="96"/>
      <c r="M69" s="96"/>
      <c r="N69" s="96"/>
      <c r="O69" s="96"/>
      <c r="P69" s="96"/>
      <c r="Q69" s="96"/>
      <c r="R69" s="96"/>
      <c r="S69" s="96"/>
      <c r="T69" s="96"/>
      <c r="U69" s="95"/>
    </row>
    <row r="70" spans="2:21" ht="34.5" customHeight="1">
      <c r="B70" s="94" t="s">
        <v>998</v>
      </c>
      <c r="C70" s="96"/>
      <c r="D70" s="96"/>
      <c r="E70" s="96"/>
      <c r="F70" s="96"/>
      <c r="G70" s="96"/>
      <c r="H70" s="96"/>
      <c r="I70" s="96"/>
      <c r="J70" s="96"/>
      <c r="K70" s="96"/>
      <c r="L70" s="96"/>
      <c r="M70" s="96"/>
      <c r="N70" s="96"/>
      <c r="O70" s="96"/>
      <c r="P70" s="96"/>
      <c r="Q70" s="96"/>
      <c r="R70" s="96"/>
      <c r="S70" s="96"/>
      <c r="T70" s="96"/>
      <c r="U70" s="95"/>
    </row>
    <row r="71" spans="2:21" ht="34.5" customHeight="1">
      <c r="B71" s="94" t="s">
        <v>999</v>
      </c>
      <c r="C71" s="96"/>
      <c r="D71" s="96"/>
      <c r="E71" s="96"/>
      <c r="F71" s="96"/>
      <c r="G71" s="96"/>
      <c r="H71" s="96"/>
      <c r="I71" s="96"/>
      <c r="J71" s="96"/>
      <c r="K71" s="96"/>
      <c r="L71" s="96"/>
      <c r="M71" s="96"/>
      <c r="N71" s="96"/>
      <c r="O71" s="96"/>
      <c r="P71" s="96"/>
      <c r="Q71" s="96"/>
      <c r="R71" s="96"/>
      <c r="S71" s="96"/>
      <c r="T71" s="96"/>
      <c r="U71" s="95"/>
    </row>
    <row r="72" spans="2:21" ht="34.5" customHeight="1">
      <c r="B72" s="94" t="s">
        <v>1000</v>
      </c>
      <c r="C72" s="96"/>
      <c r="D72" s="96"/>
      <c r="E72" s="96"/>
      <c r="F72" s="96"/>
      <c r="G72" s="96"/>
      <c r="H72" s="96"/>
      <c r="I72" s="96"/>
      <c r="J72" s="96"/>
      <c r="K72" s="96"/>
      <c r="L72" s="96"/>
      <c r="M72" s="96"/>
      <c r="N72" s="96"/>
      <c r="O72" s="96"/>
      <c r="P72" s="96"/>
      <c r="Q72" s="96"/>
      <c r="R72" s="96"/>
      <c r="S72" s="96"/>
      <c r="T72" s="96"/>
      <c r="U72" s="95"/>
    </row>
    <row r="73" spans="2:21" ht="34.049999999999997" customHeight="1">
      <c r="B73" s="94" t="s">
        <v>1001</v>
      </c>
      <c r="C73" s="96"/>
      <c r="D73" s="96"/>
      <c r="E73" s="96"/>
      <c r="F73" s="96"/>
      <c r="G73" s="96"/>
      <c r="H73" s="96"/>
      <c r="I73" s="96"/>
      <c r="J73" s="96"/>
      <c r="K73" s="96"/>
      <c r="L73" s="96"/>
      <c r="M73" s="96"/>
      <c r="N73" s="96"/>
      <c r="O73" s="96"/>
      <c r="P73" s="96"/>
      <c r="Q73" s="96"/>
      <c r="R73" s="96"/>
      <c r="S73" s="96"/>
      <c r="T73" s="96"/>
      <c r="U73" s="95"/>
    </row>
    <row r="74" spans="2:21" ht="34.5" customHeight="1">
      <c r="B74" s="94" t="s">
        <v>1002</v>
      </c>
      <c r="C74" s="96"/>
      <c r="D74" s="96"/>
      <c r="E74" s="96"/>
      <c r="F74" s="96"/>
      <c r="G74" s="96"/>
      <c r="H74" s="96"/>
      <c r="I74" s="96"/>
      <c r="J74" s="96"/>
      <c r="K74" s="96"/>
      <c r="L74" s="96"/>
      <c r="M74" s="96"/>
      <c r="N74" s="96"/>
      <c r="O74" s="96"/>
      <c r="P74" s="96"/>
      <c r="Q74" s="96"/>
      <c r="R74" s="96"/>
      <c r="S74" s="96"/>
      <c r="T74" s="96"/>
      <c r="U74" s="95"/>
    </row>
    <row r="75" spans="2:21" ht="34.5" customHeight="1">
      <c r="B75" s="94" t="s">
        <v>1003</v>
      </c>
      <c r="C75" s="96"/>
      <c r="D75" s="96"/>
      <c r="E75" s="96"/>
      <c r="F75" s="96"/>
      <c r="G75" s="96"/>
      <c r="H75" s="96"/>
      <c r="I75" s="96"/>
      <c r="J75" s="96"/>
      <c r="K75" s="96"/>
      <c r="L75" s="96"/>
      <c r="M75" s="96"/>
      <c r="N75" s="96"/>
      <c r="O75" s="96"/>
      <c r="P75" s="96"/>
      <c r="Q75" s="96"/>
      <c r="R75" s="96"/>
      <c r="S75" s="96"/>
      <c r="T75" s="96"/>
      <c r="U75" s="95"/>
    </row>
    <row r="76" spans="2:21" ht="60.3" customHeight="1">
      <c r="B76" s="94" t="s">
        <v>1004</v>
      </c>
      <c r="C76" s="96"/>
      <c r="D76" s="96"/>
      <c r="E76" s="96"/>
      <c r="F76" s="96"/>
      <c r="G76" s="96"/>
      <c r="H76" s="96"/>
      <c r="I76" s="96"/>
      <c r="J76" s="96"/>
      <c r="K76" s="96"/>
      <c r="L76" s="96"/>
      <c r="M76" s="96"/>
      <c r="N76" s="96"/>
      <c r="O76" s="96"/>
      <c r="P76" s="96"/>
      <c r="Q76" s="96"/>
      <c r="R76" s="96"/>
      <c r="S76" s="96"/>
      <c r="T76" s="96"/>
      <c r="U76" s="95"/>
    </row>
    <row r="77" spans="2:21" ht="34.5" customHeight="1">
      <c r="B77" s="94" t="s">
        <v>1005</v>
      </c>
      <c r="C77" s="96"/>
      <c r="D77" s="96"/>
      <c r="E77" s="96"/>
      <c r="F77" s="96"/>
      <c r="G77" s="96"/>
      <c r="H77" s="96"/>
      <c r="I77" s="96"/>
      <c r="J77" s="96"/>
      <c r="K77" s="96"/>
      <c r="L77" s="96"/>
      <c r="M77" s="96"/>
      <c r="N77" s="96"/>
      <c r="O77" s="96"/>
      <c r="P77" s="96"/>
      <c r="Q77" s="96"/>
      <c r="R77" s="96"/>
      <c r="S77" s="96"/>
      <c r="T77" s="96"/>
      <c r="U77" s="95"/>
    </row>
    <row r="78" spans="2:21" ht="34.5" customHeight="1">
      <c r="B78" s="94" t="s">
        <v>1006</v>
      </c>
      <c r="C78" s="96"/>
      <c r="D78" s="96"/>
      <c r="E78" s="96"/>
      <c r="F78" s="96"/>
      <c r="G78" s="96"/>
      <c r="H78" s="96"/>
      <c r="I78" s="96"/>
      <c r="J78" s="96"/>
      <c r="K78" s="96"/>
      <c r="L78" s="96"/>
      <c r="M78" s="96"/>
      <c r="N78" s="96"/>
      <c r="O78" s="96"/>
      <c r="P78" s="96"/>
      <c r="Q78" s="96"/>
      <c r="R78" s="96"/>
      <c r="S78" s="96"/>
      <c r="T78" s="96"/>
      <c r="U78" s="95"/>
    </row>
    <row r="79" spans="2:21" ht="49.05" customHeight="1">
      <c r="B79" s="94" t="s">
        <v>1007</v>
      </c>
      <c r="C79" s="96"/>
      <c r="D79" s="96"/>
      <c r="E79" s="96"/>
      <c r="F79" s="96"/>
      <c r="G79" s="96"/>
      <c r="H79" s="96"/>
      <c r="I79" s="96"/>
      <c r="J79" s="96"/>
      <c r="K79" s="96"/>
      <c r="L79" s="96"/>
      <c r="M79" s="96"/>
      <c r="N79" s="96"/>
      <c r="O79" s="96"/>
      <c r="P79" s="96"/>
      <c r="Q79" s="96"/>
      <c r="R79" s="96"/>
      <c r="S79" s="96"/>
      <c r="T79" s="96"/>
      <c r="U79" s="95"/>
    </row>
    <row r="80" spans="2:21" ht="50.25" customHeight="1">
      <c r="B80" s="94" t="s">
        <v>1008</v>
      </c>
      <c r="C80" s="96"/>
      <c r="D80" s="96"/>
      <c r="E80" s="96"/>
      <c r="F80" s="96"/>
      <c r="G80" s="96"/>
      <c r="H80" s="96"/>
      <c r="I80" s="96"/>
      <c r="J80" s="96"/>
      <c r="K80" s="96"/>
      <c r="L80" s="96"/>
      <c r="M80" s="96"/>
      <c r="N80" s="96"/>
      <c r="O80" s="96"/>
      <c r="P80" s="96"/>
      <c r="Q80" s="96"/>
      <c r="R80" s="96"/>
      <c r="S80" s="96"/>
      <c r="T80" s="96"/>
      <c r="U80" s="95"/>
    </row>
    <row r="81" spans="2:21" ht="47.55" customHeight="1">
      <c r="B81" s="94" t="s">
        <v>1009</v>
      </c>
      <c r="C81" s="96"/>
      <c r="D81" s="96"/>
      <c r="E81" s="96"/>
      <c r="F81" s="96"/>
      <c r="G81" s="96"/>
      <c r="H81" s="96"/>
      <c r="I81" s="96"/>
      <c r="J81" s="96"/>
      <c r="K81" s="96"/>
      <c r="L81" s="96"/>
      <c r="M81" s="96"/>
      <c r="N81" s="96"/>
      <c r="O81" s="96"/>
      <c r="P81" s="96"/>
      <c r="Q81" s="96"/>
      <c r="R81" s="96"/>
      <c r="S81" s="96"/>
      <c r="T81" s="96"/>
      <c r="U81" s="95"/>
    </row>
    <row r="82" spans="2:21" ht="34.5" customHeight="1">
      <c r="B82" s="94" t="s">
        <v>1010</v>
      </c>
      <c r="C82" s="96"/>
      <c r="D82" s="96"/>
      <c r="E82" s="96"/>
      <c r="F82" s="96"/>
      <c r="G82" s="96"/>
      <c r="H82" s="96"/>
      <c r="I82" s="96"/>
      <c r="J82" s="96"/>
      <c r="K82" s="96"/>
      <c r="L82" s="96"/>
      <c r="M82" s="96"/>
      <c r="N82" s="96"/>
      <c r="O82" s="96"/>
      <c r="P82" s="96"/>
      <c r="Q82" s="96"/>
      <c r="R82" s="96"/>
      <c r="S82" s="96"/>
      <c r="T82" s="96"/>
      <c r="U82" s="95"/>
    </row>
    <row r="83" spans="2:21" ht="60.75" customHeight="1">
      <c r="B83" s="94" t="s">
        <v>1011</v>
      </c>
      <c r="C83" s="96"/>
      <c r="D83" s="96"/>
      <c r="E83" s="96"/>
      <c r="F83" s="96"/>
      <c r="G83" s="96"/>
      <c r="H83" s="96"/>
      <c r="I83" s="96"/>
      <c r="J83" s="96"/>
      <c r="K83" s="96"/>
      <c r="L83" s="96"/>
      <c r="M83" s="96"/>
      <c r="N83" s="96"/>
      <c r="O83" s="96"/>
      <c r="P83" s="96"/>
      <c r="Q83" s="96"/>
      <c r="R83" s="96"/>
      <c r="S83" s="96"/>
      <c r="T83" s="96"/>
      <c r="U83" s="95"/>
    </row>
    <row r="84" spans="2:21" ht="34.5" customHeight="1">
      <c r="B84" s="94" t="s">
        <v>1012</v>
      </c>
      <c r="C84" s="96"/>
      <c r="D84" s="96"/>
      <c r="E84" s="96"/>
      <c r="F84" s="96"/>
      <c r="G84" s="96"/>
      <c r="H84" s="96"/>
      <c r="I84" s="96"/>
      <c r="J84" s="96"/>
      <c r="K84" s="96"/>
      <c r="L84" s="96"/>
      <c r="M84" s="96"/>
      <c r="N84" s="96"/>
      <c r="O84" s="96"/>
      <c r="P84" s="96"/>
      <c r="Q84" s="96"/>
      <c r="R84" s="96"/>
      <c r="S84" s="96"/>
      <c r="T84" s="96"/>
      <c r="U84" s="95"/>
    </row>
    <row r="85" spans="2:21" ht="66.45" customHeight="1">
      <c r="B85" s="94" t="s">
        <v>1013</v>
      </c>
      <c r="C85" s="96"/>
      <c r="D85" s="96"/>
      <c r="E85" s="96"/>
      <c r="F85" s="96"/>
      <c r="G85" s="96"/>
      <c r="H85" s="96"/>
      <c r="I85" s="96"/>
      <c r="J85" s="96"/>
      <c r="K85" s="96"/>
      <c r="L85" s="96"/>
      <c r="M85" s="96"/>
      <c r="N85" s="96"/>
      <c r="O85" s="96"/>
      <c r="P85" s="96"/>
      <c r="Q85" s="96"/>
      <c r="R85" s="96"/>
      <c r="S85" s="96"/>
      <c r="T85" s="96"/>
      <c r="U85" s="95"/>
    </row>
    <row r="86" spans="2:21" ht="68.7" customHeight="1">
      <c r="B86" s="94" t="s">
        <v>1014</v>
      </c>
      <c r="C86" s="96"/>
      <c r="D86" s="96"/>
      <c r="E86" s="96"/>
      <c r="F86" s="96"/>
      <c r="G86" s="96"/>
      <c r="H86" s="96"/>
      <c r="I86" s="96"/>
      <c r="J86" s="96"/>
      <c r="K86" s="96"/>
      <c r="L86" s="96"/>
      <c r="M86" s="96"/>
      <c r="N86" s="96"/>
      <c r="O86" s="96"/>
      <c r="P86" s="96"/>
      <c r="Q86" s="96"/>
      <c r="R86" s="96"/>
      <c r="S86" s="96"/>
      <c r="T86" s="96"/>
      <c r="U86" s="95"/>
    </row>
    <row r="87" spans="2:21" ht="34.5" customHeight="1">
      <c r="B87" s="94" t="s">
        <v>1015</v>
      </c>
      <c r="C87" s="96"/>
      <c r="D87" s="96"/>
      <c r="E87" s="96"/>
      <c r="F87" s="96"/>
      <c r="G87" s="96"/>
      <c r="H87" s="96"/>
      <c r="I87" s="96"/>
      <c r="J87" s="96"/>
      <c r="K87" s="96"/>
      <c r="L87" s="96"/>
      <c r="M87" s="96"/>
      <c r="N87" s="96"/>
      <c r="O87" s="96"/>
      <c r="P87" s="96"/>
      <c r="Q87" s="96"/>
      <c r="R87" s="96"/>
      <c r="S87" s="96"/>
      <c r="T87" s="96"/>
      <c r="U87" s="95"/>
    </row>
    <row r="88" spans="2:21" ht="34.5" customHeight="1">
      <c r="B88" s="94" t="s">
        <v>1016</v>
      </c>
      <c r="C88" s="96"/>
      <c r="D88" s="96"/>
      <c r="E88" s="96"/>
      <c r="F88" s="96"/>
      <c r="G88" s="96"/>
      <c r="H88" s="96"/>
      <c r="I88" s="96"/>
      <c r="J88" s="96"/>
      <c r="K88" s="96"/>
      <c r="L88" s="96"/>
      <c r="M88" s="96"/>
      <c r="N88" s="96"/>
      <c r="O88" s="96"/>
      <c r="P88" s="96"/>
      <c r="Q88" s="96"/>
      <c r="R88" s="96"/>
      <c r="S88" s="96"/>
      <c r="T88" s="96"/>
      <c r="U88" s="95"/>
    </row>
    <row r="89" spans="2:21" ht="34.5" customHeight="1" thickBot="1">
      <c r="B89" s="97" t="s">
        <v>1017</v>
      </c>
      <c r="C89" s="99"/>
      <c r="D89" s="99"/>
      <c r="E89" s="99"/>
      <c r="F89" s="99"/>
      <c r="G89" s="99"/>
      <c r="H89" s="99"/>
      <c r="I89" s="99"/>
      <c r="J89" s="99"/>
      <c r="K89" s="99"/>
      <c r="L89" s="99"/>
      <c r="M89" s="99"/>
      <c r="N89" s="99"/>
      <c r="O89" s="99"/>
      <c r="P89" s="99"/>
      <c r="Q89" s="99"/>
      <c r="R89" s="99"/>
      <c r="S89" s="99"/>
      <c r="T89" s="99"/>
      <c r="U89" s="98"/>
    </row>
  </sheetData>
  <mergeCells count="168">
    <mergeCell ref="B84:U84"/>
    <mergeCell ref="B85:U85"/>
    <mergeCell ref="B86:U86"/>
    <mergeCell ref="B87:U87"/>
    <mergeCell ref="B88:U88"/>
    <mergeCell ref="B89:U89"/>
    <mergeCell ref="B78:U78"/>
    <mergeCell ref="B79:U79"/>
    <mergeCell ref="B80:U80"/>
    <mergeCell ref="B81:U81"/>
    <mergeCell ref="B82:U82"/>
    <mergeCell ref="B83:U83"/>
    <mergeCell ref="B72:U72"/>
    <mergeCell ref="B73:U73"/>
    <mergeCell ref="B74:U74"/>
    <mergeCell ref="B75:U75"/>
    <mergeCell ref="B76:U76"/>
    <mergeCell ref="B77:U77"/>
    <mergeCell ref="B66:U66"/>
    <mergeCell ref="B67:U67"/>
    <mergeCell ref="B68:U68"/>
    <mergeCell ref="B69:U69"/>
    <mergeCell ref="B70:U70"/>
    <mergeCell ref="B71:U71"/>
    <mergeCell ref="B60:U60"/>
    <mergeCell ref="B61:U61"/>
    <mergeCell ref="B62:U62"/>
    <mergeCell ref="B63:U63"/>
    <mergeCell ref="B64:U64"/>
    <mergeCell ref="B65:U65"/>
    <mergeCell ref="B54:U54"/>
    <mergeCell ref="B55:U55"/>
    <mergeCell ref="B56:U56"/>
    <mergeCell ref="B57:U57"/>
    <mergeCell ref="B58:U58"/>
    <mergeCell ref="B59:U59"/>
    <mergeCell ref="C46:H46"/>
    <mergeCell ref="I46:K46"/>
    <mergeCell ref="L46:O46"/>
    <mergeCell ref="B50:D50"/>
    <mergeCell ref="B51:D51"/>
    <mergeCell ref="B53:U53"/>
    <mergeCell ref="C44:H44"/>
    <mergeCell ref="I44:K44"/>
    <mergeCell ref="L44:O44"/>
    <mergeCell ref="C45:H45"/>
    <mergeCell ref="I45:K45"/>
    <mergeCell ref="L45:O45"/>
    <mergeCell ref="C42:H42"/>
    <mergeCell ref="I42:K42"/>
    <mergeCell ref="L42:O42"/>
    <mergeCell ref="C43:H43"/>
    <mergeCell ref="I43:K43"/>
    <mergeCell ref="L43:O43"/>
    <mergeCell ref="C40:H40"/>
    <mergeCell ref="I40:K40"/>
    <mergeCell ref="L40:O40"/>
    <mergeCell ref="C41:H41"/>
    <mergeCell ref="I41:K41"/>
    <mergeCell ref="L41:O41"/>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7" fitToHeight="10" orientation="landscape" r:id="rId1"/>
  <headerFooter>
    <oddFooter>&amp;R&amp;P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W1" sqref="W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8.4414062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21.7773437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1018</v>
      </c>
      <c r="D4" s="15" t="s">
        <v>1019</v>
      </c>
      <c r="E4" s="15"/>
      <c r="F4" s="15"/>
      <c r="G4" s="15"/>
      <c r="H4" s="15"/>
      <c r="I4" s="16"/>
      <c r="J4" s="17" t="s">
        <v>6</v>
      </c>
      <c r="K4" s="18" t="s">
        <v>7</v>
      </c>
      <c r="L4" s="19" t="s">
        <v>8</v>
      </c>
      <c r="M4" s="19"/>
      <c r="N4" s="19"/>
      <c r="O4" s="19"/>
      <c r="P4" s="17" t="s">
        <v>9</v>
      </c>
      <c r="Q4" s="19" t="s">
        <v>785</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1020</v>
      </c>
      <c r="D11" s="58"/>
      <c r="E11" s="58"/>
      <c r="F11" s="58"/>
      <c r="G11" s="58"/>
      <c r="H11" s="58"/>
      <c r="I11" s="58" t="s">
        <v>1298</v>
      </c>
      <c r="J11" s="58"/>
      <c r="K11" s="58"/>
      <c r="L11" s="58" t="s">
        <v>792</v>
      </c>
      <c r="M11" s="58"/>
      <c r="N11" s="58"/>
      <c r="O11" s="58"/>
      <c r="P11" s="59" t="s">
        <v>40</v>
      </c>
      <c r="Q11" s="59" t="s">
        <v>41</v>
      </c>
      <c r="R11" s="100">
        <v>52</v>
      </c>
      <c r="S11" s="100" t="s">
        <v>42</v>
      </c>
      <c r="T11" s="100" t="s">
        <v>42</v>
      </c>
      <c r="U11" s="60" t="str">
        <f>IF(ISERR(T11/S11*100),"N/A",T11/S11*100)</f>
        <v>N/A</v>
      </c>
    </row>
    <row r="12" spans="1:34" ht="193.2" customHeight="1" thickBot="1">
      <c r="A12" s="56"/>
      <c r="B12" s="61" t="s">
        <v>43</v>
      </c>
      <c r="C12" s="62" t="s">
        <v>43</v>
      </c>
      <c r="D12" s="62"/>
      <c r="E12" s="62"/>
      <c r="F12" s="62"/>
      <c r="G12" s="62"/>
      <c r="H12" s="62"/>
      <c r="I12" s="62" t="s">
        <v>1021</v>
      </c>
      <c r="J12" s="62"/>
      <c r="K12" s="62"/>
      <c r="L12" s="62" t="s">
        <v>1022</v>
      </c>
      <c r="M12" s="62"/>
      <c r="N12" s="62"/>
      <c r="O12" s="62"/>
      <c r="P12" s="63" t="s">
        <v>789</v>
      </c>
      <c r="Q12" s="63" t="s">
        <v>41</v>
      </c>
      <c r="R12" s="64">
        <v>0.78</v>
      </c>
      <c r="S12" s="64" t="s">
        <v>42</v>
      </c>
      <c r="T12" s="64" t="s">
        <v>42</v>
      </c>
      <c r="U12" s="65" t="str">
        <f>IF(ISERR(T12/S12*100),"N/A",T12/S12*100)</f>
        <v>N/A</v>
      </c>
    </row>
    <row r="13" spans="1:34" ht="110.4" customHeight="1" thickTop="1">
      <c r="A13" s="56"/>
      <c r="B13" s="57" t="s">
        <v>46</v>
      </c>
      <c r="C13" s="58" t="s">
        <v>1023</v>
      </c>
      <c r="D13" s="58"/>
      <c r="E13" s="58"/>
      <c r="F13" s="58"/>
      <c r="G13" s="58"/>
      <c r="H13" s="58"/>
      <c r="I13" s="58" t="s">
        <v>1024</v>
      </c>
      <c r="J13" s="58"/>
      <c r="K13" s="58"/>
      <c r="L13" s="58" t="s">
        <v>1025</v>
      </c>
      <c r="M13" s="58"/>
      <c r="N13" s="58"/>
      <c r="O13" s="58"/>
      <c r="P13" s="59" t="s">
        <v>40</v>
      </c>
      <c r="Q13" s="59" t="s">
        <v>41</v>
      </c>
      <c r="R13" s="59">
        <v>0</v>
      </c>
      <c r="S13" s="59" t="s">
        <v>42</v>
      </c>
      <c r="T13" s="59" t="s">
        <v>42</v>
      </c>
      <c r="U13" s="60" t="str">
        <f>IF(ISERR(T13/S13*100),"N/A",T13/S13*100)</f>
        <v>N/A</v>
      </c>
    </row>
    <row r="14" spans="1:34" ht="75" customHeight="1">
      <c r="A14" s="56"/>
      <c r="B14" s="61" t="s">
        <v>43</v>
      </c>
      <c r="C14" s="62" t="s">
        <v>43</v>
      </c>
      <c r="D14" s="62"/>
      <c r="E14" s="62"/>
      <c r="F14" s="62"/>
      <c r="G14" s="62"/>
      <c r="H14" s="62"/>
      <c r="I14" s="62" t="s">
        <v>1026</v>
      </c>
      <c r="J14" s="62"/>
      <c r="K14" s="62"/>
      <c r="L14" s="62" t="s">
        <v>1027</v>
      </c>
      <c r="M14" s="62"/>
      <c r="N14" s="62"/>
      <c r="O14" s="62"/>
      <c r="P14" s="63" t="s">
        <v>40</v>
      </c>
      <c r="Q14" s="63" t="s">
        <v>41</v>
      </c>
      <c r="R14" s="63">
        <v>0</v>
      </c>
      <c r="S14" s="63" t="s">
        <v>42</v>
      </c>
      <c r="T14" s="63" t="s">
        <v>42</v>
      </c>
      <c r="U14" s="65" t="str">
        <f>IF(ISERR((S14-T14)*100/S14+100),"N/A",(S14-T14)*100/S14+100)</f>
        <v>N/A</v>
      </c>
    </row>
    <row r="15" spans="1:34" ht="75" customHeight="1" thickBot="1">
      <c r="A15" s="56"/>
      <c r="B15" s="61" t="s">
        <v>43</v>
      </c>
      <c r="C15" s="62" t="s">
        <v>43</v>
      </c>
      <c r="D15" s="62"/>
      <c r="E15" s="62"/>
      <c r="F15" s="62"/>
      <c r="G15" s="62"/>
      <c r="H15" s="62"/>
      <c r="I15" s="62" t="s">
        <v>1028</v>
      </c>
      <c r="J15" s="62"/>
      <c r="K15" s="62"/>
      <c r="L15" s="62" t="s">
        <v>1029</v>
      </c>
      <c r="M15" s="62"/>
      <c r="N15" s="62"/>
      <c r="O15" s="62"/>
      <c r="P15" s="63" t="s">
        <v>40</v>
      </c>
      <c r="Q15" s="63" t="s">
        <v>41</v>
      </c>
      <c r="R15" s="63">
        <v>100</v>
      </c>
      <c r="S15" s="63" t="s">
        <v>42</v>
      </c>
      <c r="T15" s="63" t="s">
        <v>42</v>
      </c>
      <c r="U15" s="65" t="str">
        <f t="shared" ref="U15:U32" si="0">IF(ISERR(T15/S15*100),"N/A",T15/S15*100)</f>
        <v>N/A</v>
      </c>
    </row>
    <row r="16" spans="1:34" ht="279" customHeight="1" thickTop="1">
      <c r="A16" s="56"/>
      <c r="B16" s="57" t="s">
        <v>51</v>
      </c>
      <c r="C16" s="58" t="s">
        <v>1030</v>
      </c>
      <c r="D16" s="58"/>
      <c r="E16" s="58"/>
      <c r="F16" s="58"/>
      <c r="G16" s="58"/>
      <c r="H16" s="58"/>
      <c r="I16" s="58" t="s">
        <v>1031</v>
      </c>
      <c r="J16" s="58"/>
      <c r="K16" s="58"/>
      <c r="L16" s="58" t="s">
        <v>1032</v>
      </c>
      <c r="M16" s="58"/>
      <c r="N16" s="58"/>
      <c r="O16" s="58"/>
      <c r="P16" s="59" t="s">
        <v>789</v>
      </c>
      <c r="Q16" s="59" t="s">
        <v>93</v>
      </c>
      <c r="R16" s="100">
        <v>0.85</v>
      </c>
      <c r="S16" s="100">
        <v>0.85</v>
      </c>
      <c r="T16" s="100">
        <v>0.94</v>
      </c>
      <c r="U16" s="60">
        <f t="shared" si="0"/>
        <v>110.58823529411765</v>
      </c>
    </row>
    <row r="17" spans="1:21" ht="261" customHeight="1">
      <c r="A17" s="56"/>
      <c r="B17" s="61" t="s">
        <v>43</v>
      </c>
      <c r="C17" s="62" t="s">
        <v>1033</v>
      </c>
      <c r="D17" s="62"/>
      <c r="E17" s="62"/>
      <c r="F17" s="62"/>
      <c r="G17" s="62"/>
      <c r="H17" s="62"/>
      <c r="I17" s="62" t="s">
        <v>1034</v>
      </c>
      <c r="J17" s="62"/>
      <c r="K17" s="62"/>
      <c r="L17" s="62" t="s">
        <v>1035</v>
      </c>
      <c r="M17" s="62"/>
      <c r="N17" s="62"/>
      <c r="O17" s="62"/>
      <c r="P17" s="63" t="s">
        <v>789</v>
      </c>
      <c r="Q17" s="63" t="s">
        <v>93</v>
      </c>
      <c r="R17" s="64">
        <v>0.41</v>
      </c>
      <c r="S17" s="64">
        <v>0</v>
      </c>
      <c r="T17" s="64">
        <v>0</v>
      </c>
      <c r="U17" s="65" t="str">
        <f t="shared" si="0"/>
        <v>N/A</v>
      </c>
    </row>
    <row r="18" spans="1:21" ht="197.4" customHeight="1">
      <c r="A18" s="56"/>
      <c r="B18" s="61" t="s">
        <v>43</v>
      </c>
      <c r="C18" s="62" t="s">
        <v>1036</v>
      </c>
      <c r="D18" s="62"/>
      <c r="E18" s="62"/>
      <c r="F18" s="62"/>
      <c r="G18" s="62"/>
      <c r="H18" s="62"/>
      <c r="I18" s="62" t="s">
        <v>1037</v>
      </c>
      <c r="J18" s="62"/>
      <c r="K18" s="62"/>
      <c r="L18" s="62" t="s">
        <v>1038</v>
      </c>
      <c r="M18" s="62"/>
      <c r="N18" s="62"/>
      <c r="O18" s="62"/>
      <c r="P18" s="63" t="s">
        <v>789</v>
      </c>
      <c r="Q18" s="63" t="s">
        <v>93</v>
      </c>
      <c r="R18" s="64">
        <v>1</v>
      </c>
      <c r="S18" s="64">
        <v>0.73</v>
      </c>
      <c r="T18" s="64">
        <v>0.76</v>
      </c>
      <c r="U18" s="65">
        <f t="shared" si="0"/>
        <v>104.10958904109589</v>
      </c>
    </row>
    <row r="19" spans="1:21" ht="75" customHeight="1" thickBot="1">
      <c r="A19" s="56"/>
      <c r="B19" s="61" t="s">
        <v>43</v>
      </c>
      <c r="C19" s="62" t="s">
        <v>1039</v>
      </c>
      <c r="D19" s="62"/>
      <c r="E19" s="62"/>
      <c r="F19" s="62"/>
      <c r="G19" s="62"/>
      <c r="H19" s="62"/>
      <c r="I19" s="62" t="s">
        <v>1040</v>
      </c>
      <c r="J19" s="62"/>
      <c r="K19" s="62"/>
      <c r="L19" s="62" t="s">
        <v>1041</v>
      </c>
      <c r="M19" s="62"/>
      <c r="N19" s="62"/>
      <c r="O19" s="62"/>
      <c r="P19" s="63" t="s">
        <v>40</v>
      </c>
      <c r="Q19" s="63" t="s">
        <v>41</v>
      </c>
      <c r="R19" s="63">
        <v>3.17</v>
      </c>
      <c r="S19" s="63" t="s">
        <v>42</v>
      </c>
      <c r="T19" s="63" t="s">
        <v>42</v>
      </c>
      <c r="U19" s="65" t="str">
        <f t="shared" si="0"/>
        <v>N/A</v>
      </c>
    </row>
    <row r="20" spans="1:21" ht="75" customHeight="1" thickTop="1">
      <c r="A20" s="56"/>
      <c r="B20" s="57" t="s">
        <v>56</v>
      </c>
      <c r="C20" s="58" t="s">
        <v>1042</v>
      </c>
      <c r="D20" s="58"/>
      <c r="E20" s="58"/>
      <c r="F20" s="58"/>
      <c r="G20" s="58"/>
      <c r="H20" s="58"/>
      <c r="I20" s="58" t="s">
        <v>1043</v>
      </c>
      <c r="J20" s="58"/>
      <c r="K20" s="58"/>
      <c r="L20" s="58" t="s">
        <v>1044</v>
      </c>
      <c r="M20" s="58"/>
      <c r="N20" s="58"/>
      <c r="O20" s="58"/>
      <c r="P20" s="59" t="s">
        <v>40</v>
      </c>
      <c r="Q20" s="59" t="s">
        <v>60</v>
      </c>
      <c r="R20" s="59">
        <v>0</v>
      </c>
      <c r="S20" s="59">
        <v>0</v>
      </c>
      <c r="T20" s="59">
        <v>0</v>
      </c>
      <c r="U20" s="60" t="str">
        <f t="shared" si="0"/>
        <v>N/A</v>
      </c>
    </row>
    <row r="21" spans="1:21" ht="75" customHeight="1">
      <c r="A21" s="56"/>
      <c r="B21" s="61" t="s">
        <v>43</v>
      </c>
      <c r="C21" s="62" t="s">
        <v>43</v>
      </c>
      <c r="D21" s="62"/>
      <c r="E21" s="62"/>
      <c r="F21" s="62"/>
      <c r="G21" s="62"/>
      <c r="H21" s="62"/>
      <c r="I21" s="62" t="s">
        <v>1045</v>
      </c>
      <c r="J21" s="62"/>
      <c r="K21" s="62"/>
      <c r="L21" s="62" t="s">
        <v>1046</v>
      </c>
      <c r="M21" s="62"/>
      <c r="N21" s="62"/>
      <c r="O21" s="62"/>
      <c r="P21" s="63" t="s">
        <v>40</v>
      </c>
      <c r="Q21" s="63" t="s">
        <v>60</v>
      </c>
      <c r="R21" s="63">
        <v>100</v>
      </c>
      <c r="S21" s="63">
        <v>100</v>
      </c>
      <c r="T21" s="63">
        <v>163.13</v>
      </c>
      <c r="U21" s="65">
        <f t="shared" si="0"/>
        <v>163.13</v>
      </c>
    </row>
    <row r="22" spans="1:21" ht="75" customHeight="1">
      <c r="A22" s="56"/>
      <c r="B22" s="61" t="s">
        <v>43</v>
      </c>
      <c r="C22" s="62" t="s">
        <v>43</v>
      </c>
      <c r="D22" s="62"/>
      <c r="E22" s="62"/>
      <c r="F22" s="62"/>
      <c r="G22" s="62"/>
      <c r="H22" s="62"/>
      <c r="I22" s="62" t="s">
        <v>1047</v>
      </c>
      <c r="J22" s="62"/>
      <c r="K22" s="62"/>
      <c r="L22" s="62" t="s">
        <v>1048</v>
      </c>
      <c r="M22" s="62"/>
      <c r="N22" s="62"/>
      <c r="O22" s="62"/>
      <c r="P22" s="63" t="s">
        <v>40</v>
      </c>
      <c r="Q22" s="63" t="s">
        <v>60</v>
      </c>
      <c r="R22" s="63">
        <v>100</v>
      </c>
      <c r="S22" s="63">
        <v>100</v>
      </c>
      <c r="T22" s="63">
        <v>100</v>
      </c>
      <c r="U22" s="65">
        <f t="shared" si="0"/>
        <v>100</v>
      </c>
    </row>
    <row r="23" spans="1:21" ht="75" customHeight="1">
      <c r="A23" s="56"/>
      <c r="B23" s="61" t="s">
        <v>43</v>
      </c>
      <c r="C23" s="62" t="s">
        <v>43</v>
      </c>
      <c r="D23" s="62"/>
      <c r="E23" s="62"/>
      <c r="F23" s="62"/>
      <c r="G23" s="62"/>
      <c r="H23" s="62"/>
      <c r="I23" s="62" t="s">
        <v>1049</v>
      </c>
      <c r="J23" s="62"/>
      <c r="K23" s="62"/>
      <c r="L23" s="62" t="s">
        <v>1050</v>
      </c>
      <c r="M23" s="62"/>
      <c r="N23" s="62"/>
      <c r="O23" s="62"/>
      <c r="P23" s="63" t="s">
        <v>40</v>
      </c>
      <c r="Q23" s="63" t="s">
        <v>60</v>
      </c>
      <c r="R23" s="63">
        <v>100</v>
      </c>
      <c r="S23" s="63">
        <v>100</v>
      </c>
      <c r="T23" s="63">
        <v>100</v>
      </c>
      <c r="U23" s="65">
        <f t="shared" si="0"/>
        <v>100</v>
      </c>
    </row>
    <row r="24" spans="1:21" ht="75" customHeight="1">
      <c r="A24" s="56"/>
      <c r="B24" s="61" t="s">
        <v>43</v>
      </c>
      <c r="C24" s="62" t="s">
        <v>1051</v>
      </c>
      <c r="D24" s="62"/>
      <c r="E24" s="62"/>
      <c r="F24" s="62"/>
      <c r="G24" s="62"/>
      <c r="H24" s="62"/>
      <c r="I24" s="62" t="s">
        <v>1052</v>
      </c>
      <c r="J24" s="62"/>
      <c r="K24" s="62"/>
      <c r="L24" s="62" t="s">
        <v>1053</v>
      </c>
      <c r="M24" s="62"/>
      <c r="N24" s="62"/>
      <c r="O24" s="62"/>
      <c r="P24" s="63" t="s">
        <v>40</v>
      </c>
      <c r="Q24" s="63" t="s">
        <v>60</v>
      </c>
      <c r="R24" s="63">
        <v>100</v>
      </c>
      <c r="S24" s="63">
        <v>100</v>
      </c>
      <c r="T24" s="63">
        <v>98.64</v>
      </c>
      <c r="U24" s="65">
        <f t="shared" si="0"/>
        <v>98.64</v>
      </c>
    </row>
    <row r="25" spans="1:21" ht="75" customHeight="1">
      <c r="A25" s="56"/>
      <c r="B25" s="61" t="s">
        <v>43</v>
      </c>
      <c r="C25" s="62" t="s">
        <v>1054</v>
      </c>
      <c r="D25" s="62"/>
      <c r="E25" s="62"/>
      <c r="F25" s="62"/>
      <c r="G25" s="62"/>
      <c r="H25" s="62"/>
      <c r="I25" s="62" t="s">
        <v>1055</v>
      </c>
      <c r="J25" s="62"/>
      <c r="K25" s="62"/>
      <c r="L25" s="62" t="s">
        <v>1056</v>
      </c>
      <c r="M25" s="62"/>
      <c r="N25" s="62"/>
      <c r="O25" s="62"/>
      <c r="P25" s="63" t="s">
        <v>40</v>
      </c>
      <c r="Q25" s="63" t="s">
        <v>60</v>
      </c>
      <c r="R25" s="63">
        <v>0</v>
      </c>
      <c r="S25" s="63">
        <v>0</v>
      </c>
      <c r="T25" s="63">
        <v>0</v>
      </c>
      <c r="U25" s="65" t="str">
        <f t="shared" si="0"/>
        <v>N/A</v>
      </c>
    </row>
    <row r="26" spans="1:21" ht="75" customHeight="1">
      <c r="A26" s="56"/>
      <c r="B26" s="61" t="s">
        <v>43</v>
      </c>
      <c r="C26" s="62" t="s">
        <v>1057</v>
      </c>
      <c r="D26" s="62"/>
      <c r="E26" s="62"/>
      <c r="F26" s="62"/>
      <c r="G26" s="62"/>
      <c r="H26" s="62"/>
      <c r="I26" s="62" t="s">
        <v>1058</v>
      </c>
      <c r="J26" s="62"/>
      <c r="K26" s="62"/>
      <c r="L26" s="62" t="s">
        <v>1059</v>
      </c>
      <c r="M26" s="62"/>
      <c r="N26" s="62"/>
      <c r="O26" s="62"/>
      <c r="P26" s="63" t="s">
        <v>40</v>
      </c>
      <c r="Q26" s="63" t="s">
        <v>60</v>
      </c>
      <c r="R26" s="63">
        <v>0</v>
      </c>
      <c r="S26" s="63">
        <v>0</v>
      </c>
      <c r="T26" s="63">
        <v>0</v>
      </c>
      <c r="U26" s="65" t="str">
        <f t="shared" si="0"/>
        <v>N/A</v>
      </c>
    </row>
    <row r="27" spans="1:21" ht="75" customHeight="1">
      <c r="A27" s="56"/>
      <c r="B27" s="61" t="s">
        <v>43</v>
      </c>
      <c r="C27" s="62" t="s">
        <v>1060</v>
      </c>
      <c r="D27" s="62"/>
      <c r="E27" s="62"/>
      <c r="F27" s="62"/>
      <c r="G27" s="62"/>
      <c r="H27" s="62"/>
      <c r="I27" s="62" t="s">
        <v>1061</v>
      </c>
      <c r="J27" s="62"/>
      <c r="K27" s="62"/>
      <c r="L27" s="62" t="s">
        <v>1062</v>
      </c>
      <c r="M27" s="62"/>
      <c r="N27" s="62"/>
      <c r="O27" s="62"/>
      <c r="P27" s="63" t="s">
        <v>40</v>
      </c>
      <c r="Q27" s="63" t="s">
        <v>60</v>
      </c>
      <c r="R27" s="63">
        <v>81.400000000000006</v>
      </c>
      <c r="S27" s="63">
        <v>0</v>
      </c>
      <c r="T27" s="63">
        <v>0</v>
      </c>
      <c r="U27" s="65" t="str">
        <f t="shared" si="0"/>
        <v>N/A</v>
      </c>
    </row>
    <row r="28" spans="1:21" ht="75" customHeight="1">
      <c r="A28" s="56"/>
      <c r="B28" s="61" t="s">
        <v>43</v>
      </c>
      <c r="C28" s="62" t="s">
        <v>1063</v>
      </c>
      <c r="D28" s="62"/>
      <c r="E28" s="62"/>
      <c r="F28" s="62"/>
      <c r="G28" s="62"/>
      <c r="H28" s="62"/>
      <c r="I28" s="62" t="s">
        <v>1064</v>
      </c>
      <c r="J28" s="62"/>
      <c r="K28" s="62"/>
      <c r="L28" s="62" t="s">
        <v>1065</v>
      </c>
      <c r="M28" s="62"/>
      <c r="N28" s="62"/>
      <c r="O28" s="62"/>
      <c r="P28" s="63" t="s">
        <v>40</v>
      </c>
      <c r="Q28" s="63" t="s">
        <v>60</v>
      </c>
      <c r="R28" s="63">
        <v>100</v>
      </c>
      <c r="S28" s="63">
        <v>100</v>
      </c>
      <c r="T28" s="63">
        <v>96.24</v>
      </c>
      <c r="U28" s="65">
        <f t="shared" si="0"/>
        <v>96.24</v>
      </c>
    </row>
    <row r="29" spans="1:21" ht="75" customHeight="1">
      <c r="A29" s="56"/>
      <c r="B29" s="61" t="s">
        <v>43</v>
      </c>
      <c r="C29" s="62" t="s">
        <v>1066</v>
      </c>
      <c r="D29" s="62"/>
      <c r="E29" s="62"/>
      <c r="F29" s="62"/>
      <c r="G29" s="62"/>
      <c r="H29" s="62"/>
      <c r="I29" s="62" t="s">
        <v>1067</v>
      </c>
      <c r="J29" s="62"/>
      <c r="K29" s="62"/>
      <c r="L29" s="62" t="s">
        <v>1068</v>
      </c>
      <c r="M29" s="62"/>
      <c r="N29" s="62"/>
      <c r="O29" s="62"/>
      <c r="P29" s="63" t="s">
        <v>40</v>
      </c>
      <c r="Q29" s="63" t="s">
        <v>60</v>
      </c>
      <c r="R29" s="63">
        <v>100</v>
      </c>
      <c r="S29" s="63">
        <v>50</v>
      </c>
      <c r="T29" s="63">
        <v>50</v>
      </c>
      <c r="U29" s="65">
        <f t="shared" si="0"/>
        <v>100</v>
      </c>
    </row>
    <row r="30" spans="1:21" ht="75" customHeight="1">
      <c r="A30" s="56"/>
      <c r="B30" s="61" t="s">
        <v>43</v>
      </c>
      <c r="C30" s="62" t="s">
        <v>1069</v>
      </c>
      <c r="D30" s="62"/>
      <c r="E30" s="62"/>
      <c r="F30" s="62"/>
      <c r="G30" s="62"/>
      <c r="H30" s="62"/>
      <c r="I30" s="62" t="s">
        <v>1070</v>
      </c>
      <c r="J30" s="62"/>
      <c r="K30" s="62"/>
      <c r="L30" s="62" t="s">
        <v>1071</v>
      </c>
      <c r="M30" s="62"/>
      <c r="N30" s="62"/>
      <c r="O30" s="62"/>
      <c r="P30" s="63" t="s">
        <v>40</v>
      </c>
      <c r="Q30" s="63" t="s">
        <v>60</v>
      </c>
      <c r="R30" s="63">
        <v>100</v>
      </c>
      <c r="S30" s="63">
        <v>80</v>
      </c>
      <c r="T30" s="63">
        <v>90</v>
      </c>
      <c r="U30" s="65">
        <f t="shared" si="0"/>
        <v>112.5</v>
      </c>
    </row>
    <row r="31" spans="1:21" ht="75" customHeight="1">
      <c r="A31" s="56"/>
      <c r="B31" s="61" t="s">
        <v>43</v>
      </c>
      <c r="C31" s="62" t="s">
        <v>1072</v>
      </c>
      <c r="D31" s="62"/>
      <c r="E31" s="62"/>
      <c r="F31" s="62"/>
      <c r="G31" s="62"/>
      <c r="H31" s="62"/>
      <c r="I31" s="62" t="s">
        <v>1073</v>
      </c>
      <c r="J31" s="62"/>
      <c r="K31" s="62"/>
      <c r="L31" s="62" t="s">
        <v>1074</v>
      </c>
      <c r="M31" s="62"/>
      <c r="N31" s="62"/>
      <c r="O31" s="62"/>
      <c r="P31" s="63" t="s">
        <v>40</v>
      </c>
      <c r="Q31" s="63" t="s">
        <v>1075</v>
      </c>
      <c r="R31" s="63">
        <v>80</v>
      </c>
      <c r="S31" s="63">
        <v>90</v>
      </c>
      <c r="T31" s="63">
        <v>70.63</v>
      </c>
      <c r="U31" s="65">
        <f t="shared" si="0"/>
        <v>78.477777777777774</v>
      </c>
    </row>
    <row r="32" spans="1:21" ht="75" customHeight="1" thickBot="1">
      <c r="A32" s="56"/>
      <c r="B32" s="61" t="s">
        <v>43</v>
      </c>
      <c r="C32" s="62" t="s">
        <v>1076</v>
      </c>
      <c r="D32" s="62"/>
      <c r="E32" s="62"/>
      <c r="F32" s="62"/>
      <c r="G32" s="62"/>
      <c r="H32" s="62"/>
      <c r="I32" s="62" t="s">
        <v>1077</v>
      </c>
      <c r="J32" s="62"/>
      <c r="K32" s="62"/>
      <c r="L32" s="62" t="s">
        <v>1078</v>
      </c>
      <c r="M32" s="62"/>
      <c r="N32" s="62"/>
      <c r="O32" s="62"/>
      <c r="P32" s="63" t="s">
        <v>40</v>
      </c>
      <c r="Q32" s="63" t="s">
        <v>116</v>
      </c>
      <c r="R32" s="63">
        <v>100</v>
      </c>
      <c r="S32" s="63">
        <v>29.73</v>
      </c>
      <c r="T32" s="63">
        <v>43.24</v>
      </c>
      <c r="U32" s="65">
        <f t="shared" si="0"/>
        <v>145.44231416078034</v>
      </c>
    </row>
    <row r="33" spans="2:22" ht="22.5" customHeight="1" thickTop="1" thickBot="1">
      <c r="B33" s="9" t="s">
        <v>61</v>
      </c>
      <c r="C33" s="10"/>
      <c r="D33" s="10"/>
      <c r="E33" s="10"/>
      <c r="F33" s="10"/>
      <c r="G33" s="10"/>
      <c r="H33" s="11"/>
      <c r="I33" s="11"/>
      <c r="J33" s="11"/>
      <c r="K33" s="11"/>
      <c r="L33" s="11"/>
      <c r="M33" s="11"/>
      <c r="N33" s="11"/>
      <c r="O33" s="11"/>
      <c r="P33" s="11"/>
      <c r="Q33" s="11"/>
      <c r="R33" s="11"/>
      <c r="S33" s="11"/>
      <c r="T33" s="11"/>
      <c r="U33" s="12"/>
      <c r="V33" s="66"/>
    </row>
    <row r="34" spans="2:22" ht="26.25" customHeight="1" thickTop="1">
      <c r="B34" s="67"/>
      <c r="C34" s="68"/>
      <c r="D34" s="68"/>
      <c r="E34" s="68"/>
      <c r="F34" s="68"/>
      <c r="G34" s="68"/>
      <c r="H34" s="69"/>
      <c r="I34" s="69"/>
      <c r="J34" s="69"/>
      <c r="K34" s="69"/>
      <c r="L34" s="69"/>
      <c r="M34" s="69"/>
      <c r="N34" s="69"/>
      <c r="O34" s="69"/>
      <c r="P34" s="70"/>
      <c r="Q34" s="71"/>
      <c r="R34" s="72" t="s">
        <v>62</v>
      </c>
      <c r="S34" s="40" t="s">
        <v>63</v>
      </c>
      <c r="T34" s="72" t="s">
        <v>64</v>
      </c>
      <c r="U34" s="40" t="s">
        <v>65</v>
      </c>
    </row>
    <row r="35" spans="2:22" ht="26.25" customHeight="1" thickBot="1">
      <c r="B35" s="73"/>
      <c r="C35" s="74"/>
      <c r="D35" s="74"/>
      <c r="E35" s="74"/>
      <c r="F35" s="74"/>
      <c r="G35" s="74"/>
      <c r="H35" s="75"/>
      <c r="I35" s="75"/>
      <c r="J35" s="75"/>
      <c r="K35" s="75"/>
      <c r="L35" s="75"/>
      <c r="M35" s="75"/>
      <c r="N35" s="75"/>
      <c r="O35" s="75"/>
      <c r="P35" s="76"/>
      <c r="Q35" s="77"/>
      <c r="R35" s="78" t="s">
        <v>66</v>
      </c>
      <c r="S35" s="77" t="s">
        <v>66</v>
      </c>
      <c r="T35" s="77" t="s">
        <v>66</v>
      </c>
      <c r="U35" s="77" t="s">
        <v>67</v>
      </c>
    </row>
    <row r="36" spans="2:22" ht="13.5" customHeight="1" thickBot="1">
      <c r="B36" s="79" t="s">
        <v>68</v>
      </c>
      <c r="C36" s="80"/>
      <c r="D36" s="80"/>
      <c r="E36" s="81"/>
      <c r="F36" s="81"/>
      <c r="G36" s="81"/>
      <c r="H36" s="82"/>
      <c r="I36" s="82"/>
      <c r="J36" s="82"/>
      <c r="K36" s="82"/>
      <c r="L36" s="82"/>
      <c r="M36" s="82"/>
      <c r="N36" s="82"/>
      <c r="O36" s="82"/>
      <c r="P36" s="83"/>
      <c r="Q36" s="83"/>
      <c r="R36" s="84">
        <f>2084.665144</f>
        <v>2084.6651440000001</v>
      </c>
      <c r="S36" s="84">
        <f>1725.036739</f>
        <v>1725.0367389999999</v>
      </c>
      <c r="T36" s="84">
        <f>1811.38910488</f>
        <v>1811.3891048800001</v>
      </c>
      <c r="U36" s="85">
        <f>+IF(ISERR(T36/S36*100),"N/A",T36/S36*100)</f>
        <v>105.00582763994109</v>
      </c>
    </row>
    <row r="37" spans="2:22" ht="13.5" customHeight="1" thickBot="1">
      <c r="B37" s="86" t="s">
        <v>69</v>
      </c>
      <c r="C37" s="87"/>
      <c r="D37" s="87"/>
      <c r="E37" s="88"/>
      <c r="F37" s="88"/>
      <c r="G37" s="88"/>
      <c r="H37" s="89"/>
      <c r="I37" s="89"/>
      <c r="J37" s="89"/>
      <c r="K37" s="89"/>
      <c r="L37" s="89"/>
      <c r="M37" s="89"/>
      <c r="N37" s="89"/>
      <c r="O37" s="89"/>
      <c r="P37" s="90"/>
      <c r="Q37" s="90"/>
      <c r="R37" s="84">
        <f>2106.5516715</f>
        <v>2106.5516714999999</v>
      </c>
      <c r="S37" s="84">
        <f>1814.67710515</f>
        <v>1814.67710515</v>
      </c>
      <c r="T37" s="84">
        <f>1811.38910488</f>
        <v>1811.3891048800001</v>
      </c>
      <c r="U37" s="85">
        <f>+IF(ISERR(T37/S37*100),"N/A",T37/S37*100)</f>
        <v>99.818810726124852</v>
      </c>
    </row>
    <row r="38" spans="2:22" ht="14.7" customHeight="1" thickTop="1" thickBot="1">
      <c r="B38" s="9" t="s">
        <v>70</v>
      </c>
      <c r="C38" s="10"/>
      <c r="D38" s="10"/>
      <c r="E38" s="10"/>
      <c r="F38" s="10"/>
      <c r="G38" s="10"/>
      <c r="H38" s="11"/>
      <c r="I38" s="11"/>
      <c r="J38" s="11"/>
      <c r="K38" s="11"/>
      <c r="L38" s="11"/>
      <c r="M38" s="11"/>
      <c r="N38" s="11"/>
      <c r="O38" s="11"/>
      <c r="P38" s="11"/>
      <c r="Q38" s="11"/>
      <c r="R38" s="11"/>
      <c r="S38" s="11"/>
      <c r="T38" s="11"/>
      <c r="U38" s="12"/>
    </row>
    <row r="39" spans="2:22" ht="44.25" customHeight="1" thickTop="1">
      <c r="B39" s="91" t="s">
        <v>71</v>
      </c>
      <c r="C39" s="93"/>
      <c r="D39" s="93"/>
      <c r="E39" s="93"/>
      <c r="F39" s="93"/>
      <c r="G39" s="93"/>
      <c r="H39" s="93"/>
      <c r="I39" s="93"/>
      <c r="J39" s="93"/>
      <c r="K39" s="93"/>
      <c r="L39" s="93"/>
      <c r="M39" s="93"/>
      <c r="N39" s="93"/>
      <c r="O39" s="93"/>
      <c r="P39" s="93"/>
      <c r="Q39" s="93"/>
      <c r="R39" s="93"/>
      <c r="S39" s="93"/>
      <c r="T39" s="93"/>
      <c r="U39" s="92"/>
    </row>
    <row r="40" spans="2:22" ht="34.5" customHeight="1">
      <c r="B40" s="94" t="s">
        <v>856</v>
      </c>
      <c r="C40" s="96"/>
      <c r="D40" s="96"/>
      <c r="E40" s="96"/>
      <c r="F40" s="96"/>
      <c r="G40" s="96"/>
      <c r="H40" s="96"/>
      <c r="I40" s="96"/>
      <c r="J40" s="96"/>
      <c r="K40" s="96"/>
      <c r="L40" s="96"/>
      <c r="M40" s="96"/>
      <c r="N40" s="96"/>
      <c r="O40" s="96"/>
      <c r="P40" s="96"/>
      <c r="Q40" s="96"/>
      <c r="R40" s="96"/>
      <c r="S40" s="96"/>
      <c r="T40" s="96"/>
      <c r="U40" s="95"/>
    </row>
    <row r="41" spans="2:22" ht="34.5" customHeight="1">
      <c r="B41" s="94" t="s">
        <v>1079</v>
      </c>
      <c r="C41" s="96"/>
      <c r="D41" s="96"/>
      <c r="E41" s="96"/>
      <c r="F41" s="96"/>
      <c r="G41" s="96"/>
      <c r="H41" s="96"/>
      <c r="I41" s="96"/>
      <c r="J41" s="96"/>
      <c r="K41" s="96"/>
      <c r="L41" s="96"/>
      <c r="M41" s="96"/>
      <c r="N41" s="96"/>
      <c r="O41" s="96"/>
      <c r="P41" s="96"/>
      <c r="Q41" s="96"/>
      <c r="R41" s="96"/>
      <c r="S41" s="96"/>
      <c r="T41" s="96"/>
      <c r="U41" s="95"/>
    </row>
    <row r="42" spans="2:22" ht="34.5" customHeight="1">
      <c r="B42" s="94" t="s">
        <v>1080</v>
      </c>
      <c r="C42" s="96"/>
      <c r="D42" s="96"/>
      <c r="E42" s="96"/>
      <c r="F42" s="96"/>
      <c r="G42" s="96"/>
      <c r="H42" s="96"/>
      <c r="I42" s="96"/>
      <c r="J42" s="96"/>
      <c r="K42" s="96"/>
      <c r="L42" s="96"/>
      <c r="M42" s="96"/>
      <c r="N42" s="96"/>
      <c r="O42" s="96"/>
      <c r="P42" s="96"/>
      <c r="Q42" s="96"/>
      <c r="R42" s="96"/>
      <c r="S42" s="96"/>
      <c r="T42" s="96"/>
      <c r="U42" s="95"/>
    </row>
    <row r="43" spans="2:22" ht="34.5" customHeight="1">
      <c r="B43" s="94" t="s">
        <v>1081</v>
      </c>
      <c r="C43" s="96"/>
      <c r="D43" s="96"/>
      <c r="E43" s="96"/>
      <c r="F43" s="96"/>
      <c r="G43" s="96"/>
      <c r="H43" s="96"/>
      <c r="I43" s="96"/>
      <c r="J43" s="96"/>
      <c r="K43" s="96"/>
      <c r="L43" s="96"/>
      <c r="M43" s="96"/>
      <c r="N43" s="96"/>
      <c r="O43" s="96"/>
      <c r="P43" s="96"/>
      <c r="Q43" s="96"/>
      <c r="R43" s="96"/>
      <c r="S43" s="96"/>
      <c r="T43" s="96"/>
      <c r="U43" s="95"/>
    </row>
    <row r="44" spans="2:22" ht="34.5" customHeight="1">
      <c r="B44" s="94" t="s">
        <v>1082</v>
      </c>
      <c r="C44" s="96"/>
      <c r="D44" s="96"/>
      <c r="E44" s="96"/>
      <c r="F44" s="96"/>
      <c r="G44" s="96"/>
      <c r="H44" s="96"/>
      <c r="I44" s="96"/>
      <c r="J44" s="96"/>
      <c r="K44" s="96"/>
      <c r="L44" s="96"/>
      <c r="M44" s="96"/>
      <c r="N44" s="96"/>
      <c r="O44" s="96"/>
      <c r="P44" s="96"/>
      <c r="Q44" s="96"/>
      <c r="R44" s="96"/>
      <c r="S44" s="96"/>
      <c r="T44" s="96"/>
      <c r="U44" s="95"/>
    </row>
    <row r="45" spans="2:22" ht="25.5" customHeight="1">
      <c r="B45" s="94" t="s">
        <v>1083</v>
      </c>
      <c r="C45" s="96"/>
      <c r="D45" s="96"/>
      <c r="E45" s="96"/>
      <c r="F45" s="96"/>
      <c r="G45" s="96"/>
      <c r="H45" s="96"/>
      <c r="I45" s="96"/>
      <c r="J45" s="96"/>
      <c r="K45" s="96"/>
      <c r="L45" s="96"/>
      <c r="M45" s="96"/>
      <c r="N45" s="96"/>
      <c r="O45" s="96"/>
      <c r="P45" s="96"/>
      <c r="Q45" s="96"/>
      <c r="R45" s="96"/>
      <c r="S45" s="96"/>
      <c r="T45" s="96"/>
      <c r="U45" s="95"/>
    </row>
    <row r="46" spans="2:22" ht="23.55" customHeight="1">
      <c r="B46" s="94" t="s">
        <v>1084</v>
      </c>
      <c r="C46" s="96"/>
      <c r="D46" s="96"/>
      <c r="E46" s="96"/>
      <c r="F46" s="96"/>
      <c r="G46" s="96"/>
      <c r="H46" s="96"/>
      <c r="I46" s="96"/>
      <c r="J46" s="96"/>
      <c r="K46" s="96"/>
      <c r="L46" s="96"/>
      <c r="M46" s="96"/>
      <c r="N46" s="96"/>
      <c r="O46" s="96"/>
      <c r="P46" s="96"/>
      <c r="Q46" s="96"/>
      <c r="R46" s="96"/>
      <c r="S46" s="96"/>
      <c r="T46" s="96"/>
      <c r="U46" s="95"/>
    </row>
    <row r="47" spans="2:22" ht="35.549999999999997" customHeight="1">
      <c r="B47" s="94" t="s">
        <v>1085</v>
      </c>
      <c r="C47" s="96"/>
      <c r="D47" s="96"/>
      <c r="E47" s="96"/>
      <c r="F47" s="96"/>
      <c r="G47" s="96"/>
      <c r="H47" s="96"/>
      <c r="I47" s="96"/>
      <c r="J47" s="96"/>
      <c r="K47" s="96"/>
      <c r="L47" s="96"/>
      <c r="M47" s="96"/>
      <c r="N47" s="96"/>
      <c r="O47" s="96"/>
      <c r="P47" s="96"/>
      <c r="Q47" s="96"/>
      <c r="R47" s="96"/>
      <c r="S47" s="96"/>
      <c r="T47" s="96"/>
      <c r="U47" s="95"/>
    </row>
    <row r="48" spans="2:22" ht="16.5" customHeight="1">
      <c r="B48" s="94" t="s">
        <v>1086</v>
      </c>
      <c r="C48" s="96"/>
      <c r="D48" s="96"/>
      <c r="E48" s="96"/>
      <c r="F48" s="96"/>
      <c r="G48" s="96"/>
      <c r="H48" s="96"/>
      <c r="I48" s="96"/>
      <c r="J48" s="96"/>
      <c r="K48" s="96"/>
      <c r="L48" s="96"/>
      <c r="M48" s="96"/>
      <c r="N48" s="96"/>
      <c r="O48" s="96"/>
      <c r="P48" s="96"/>
      <c r="Q48" s="96"/>
      <c r="R48" s="96"/>
      <c r="S48" s="96"/>
      <c r="T48" s="96"/>
      <c r="U48" s="95"/>
    </row>
    <row r="49" spans="2:21" ht="20.25" customHeight="1">
      <c r="B49" s="94" t="s">
        <v>1087</v>
      </c>
      <c r="C49" s="96"/>
      <c r="D49" s="96"/>
      <c r="E49" s="96"/>
      <c r="F49" s="96"/>
      <c r="G49" s="96"/>
      <c r="H49" s="96"/>
      <c r="I49" s="96"/>
      <c r="J49" s="96"/>
      <c r="K49" s="96"/>
      <c r="L49" s="96"/>
      <c r="M49" s="96"/>
      <c r="N49" s="96"/>
      <c r="O49" s="96"/>
      <c r="P49" s="96"/>
      <c r="Q49" s="96"/>
      <c r="R49" s="96"/>
      <c r="S49" s="96"/>
      <c r="T49" s="96"/>
      <c r="U49" s="95"/>
    </row>
    <row r="50" spans="2:21" ht="28.5" customHeight="1">
      <c r="B50" s="94" t="s">
        <v>1088</v>
      </c>
      <c r="C50" s="96"/>
      <c r="D50" s="96"/>
      <c r="E50" s="96"/>
      <c r="F50" s="96"/>
      <c r="G50" s="96"/>
      <c r="H50" s="96"/>
      <c r="I50" s="96"/>
      <c r="J50" s="96"/>
      <c r="K50" s="96"/>
      <c r="L50" s="96"/>
      <c r="M50" s="96"/>
      <c r="N50" s="96"/>
      <c r="O50" s="96"/>
      <c r="P50" s="96"/>
      <c r="Q50" s="96"/>
      <c r="R50" s="96"/>
      <c r="S50" s="96"/>
      <c r="T50" s="96"/>
      <c r="U50" s="95"/>
    </row>
    <row r="51" spans="2:21" ht="49.5" customHeight="1">
      <c r="B51" s="94" t="s">
        <v>1089</v>
      </c>
      <c r="C51" s="96"/>
      <c r="D51" s="96"/>
      <c r="E51" s="96"/>
      <c r="F51" s="96"/>
      <c r="G51" s="96"/>
      <c r="H51" s="96"/>
      <c r="I51" s="96"/>
      <c r="J51" s="96"/>
      <c r="K51" s="96"/>
      <c r="L51" s="96"/>
      <c r="M51" s="96"/>
      <c r="N51" s="96"/>
      <c r="O51" s="96"/>
      <c r="P51" s="96"/>
      <c r="Q51" s="96"/>
      <c r="R51" s="96"/>
      <c r="S51" s="96"/>
      <c r="T51" s="96"/>
      <c r="U51" s="95"/>
    </row>
    <row r="52" spans="2:21" ht="40.5" customHeight="1">
      <c r="B52" s="94" t="s">
        <v>1090</v>
      </c>
      <c r="C52" s="96"/>
      <c r="D52" s="96"/>
      <c r="E52" s="96"/>
      <c r="F52" s="96"/>
      <c r="G52" s="96"/>
      <c r="H52" s="96"/>
      <c r="I52" s="96"/>
      <c r="J52" s="96"/>
      <c r="K52" s="96"/>
      <c r="L52" s="96"/>
      <c r="M52" s="96"/>
      <c r="N52" s="96"/>
      <c r="O52" s="96"/>
      <c r="P52" s="96"/>
      <c r="Q52" s="96"/>
      <c r="R52" s="96"/>
      <c r="S52" s="96"/>
      <c r="T52" s="96"/>
      <c r="U52" s="95"/>
    </row>
    <row r="53" spans="2:21" ht="83.55" customHeight="1">
      <c r="B53" s="94" t="s">
        <v>1091</v>
      </c>
      <c r="C53" s="96"/>
      <c r="D53" s="96"/>
      <c r="E53" s="96"/>
      <c r="F53" s="96"/>
      <c r="G53" s="96"/>
      <c r="H53" s="96"/>
      <c r="I53" s="96"/>
      <c r="J53" s="96"/>
      <c r="K53" s="96"/>
      <c r="L53" s="96"/>
      <c r="M53" s="96"/>
      <c r="N53" s="96"/>
      <c r="O53" s="96"/>
      <c r="P53" s="96"/>
      <c r="Q53" s="96"/>
      <c r="R53" s="96"/>
      <c r="S53" s="96"/>
      <c r="T53" s="96"/>
      <c r="U53" s="95"/>
    </row>
    <row r="54" spans="2:21" ht="23.7" customHeight="1">
      <c r="B54" s="94" t="s">
        <v>1092</v>
      </c>
      <c r="C54" s="96"/>
      <c r="D54" s="96"/>
      <c r="E54" s="96"/>
      <c r="F54" s="96"/>
      <c r="G54" s="96"/>
      <c r="H54" s="96"/>
      <c r="I54" s="96"/>
      <c r="J54" s="96"/>
      <c r="K54" s="96"/>
      <c r="L54" s="96"/>
      <c r="M54" s="96"/>
      <c r="N54" s="96"/>
      <c r="O54" s="96"/>
      <c r="P54" s="96"/>
      <c r="Q54" s="96"/>
      <c r="R54" s="96"/>
      <c r="S54" s="96"/>
      <c r="T54" s="96"/>
      <c r="U54" s="95"/>
    </row>
    <row r="55" spans="2:21" ht="26.55" customHeight="1">
      <c r="B55" s="94" t="s">
        <v>1093</v>
      </c>
      <c r="C55" s="96"/>
      <c r="D55" s="96"/>
      <c r="E55" s="96"/>
      <c r="F55" s="96"/>
      <c r="G55" s="96"/>
      <c r="H55" s="96"/>
      <c r="I55" s="96"/>
      <c r="J55" s="96"/>
      <c r="K55" s="96"/>
      <c r="L55" s="96"/>
      <c r="M55" s="96"/>
      <c r="N55" s="96"/>
      <c r="O55" s="96"/>
      <c r="P55" s="96"/>
      <c r="Q55" s="96"/>
      <c r="R55" s="96"/>
      <c r="S55" s="96"/>
      <c r="T55" s="96"/>
      <c r="U55" s="95"/>
    </row>
    <row r="56" spans="2:21" ht="24.45" customHeight="1">
      <c r="B56" s="94" t="s">
        <v>1094</v>
      </c>
      <c r="C56" s="96"/>
      <c r="D56" s="96"/>
      <c r="E56" s="96"/>
      <c r="F56" s="96"/>
      <c r="G56" s="96"/>
      <c r="H56" s="96"/>
      <c r="I56" s="96"/>
      <c r="J56" s="96"/>
      <c r="K56" s="96"/>
      <c r="L56" s="96"/>
      <c r="M56" s="96"/>
      <c r="N56" s="96"/>
      <c r="O56" s="96"/>
      <c r="P56" s="96"/>
      <c r="Q56" s="96"/>
      <c r="R56" s="96"/>
      <c r="S56" s="96"/>
      <c r="T56" s="96"/>
      <c r="U56" s="95"/>
    </row>
    <row r="57" spans="2:21" ht="83.55" customHeight="1">
      <c r="B57" s="94" t="s">
        <v>1095</v>
      </c>
      <c r="C57" s="96"/>
      <c r="D57" s="96"/>
      <c r="E57" s="96"/>
      <c r="F57" s="96"/>
      <c r="G57" s="96"/>
      <c r="H57" s="96"/>
      <c r="I57" s="96"/>
      <c r="J57" s="96"/>
      <c r="K57" s="96"/>
      <c r="L57" s="96"/>
      <c r="M57" s="96"/>
      <c r="N57" s="96"/>
      <c r="O57" s="96"/>
      <c r="P57" s="96"/>
      <c r="Q57" s="96"/>
      <c r="R57" s="96"/>
      <c r="S57" s="96"/>
      <c r="T57" s="96"/>
      <c r="U57" s="95"/>
    </row>
    <row r="58" spans="2:21" ht="19.8" customHeight="1">
      <c r="B58" s="94" t="s">
        <v>1096</v>
      </c>
      <c r="C58" s="96"/>
      <c r="D58" s="96"/>
      <c r="E58" s="96"/>
      <c r="F58" s="96"/>
      <c r="G58" s="96"/>
      <c r="H58" s="96"/>
      <c r="I58" s="96"/>
      <c r="J58" s="96"/>
      <c r="K58" s="96"/>
      <c r="L58" s="96"/>
      <c r="M58" s="96"/>
      <c r="N58" s="96"/>
      <c r="O58" s="96"/>
      <c r="P58" s="96"/>
      <c r="Q58" s="96"/>
      <c r="R58" s="96"/>
      <c r="S58" s="96"/>
      <c r="T58" s="96"/>
      <c r="U58" s="95"/>
    </row>
    <row r="59" spans="2:21" ht="54.3" customHeight="1">
      <c r="B59" s="94" t="s">
        <v>1097</v>
      </c>
      <c r="C59" s="96"/>
      <c r="D59" s="96"/>
      <c r="E59" s="96"/>
      <c r="F59" s="96"/>
      <c r="G59" s="96"/>
      <c r="H59" s="96"/>
      <c r="I59" s="96"/>
      <c r="J59" s="96"/>
      <c r="K59" s="96"/>
      <c r="L59" s="96"/>
      <c r="M59" s="96"/>
      <c r="N59" s="96"/>
      <c r="O59" s="96"/>
      <c r="P59" s="96"/>
      <c r="Q59" s="96"/>
      <c r="R59" s="96"/>
      <c r="S59" s="96"/>
      <c r="T59" s="96"/>
      <c r="U59" s="95"/>
    </row>
    <row r="60" spans="2:21" ht="78.3" customHeight="1">
      <c r="B60" s="94" t="s">
        <v>1098</v>
      </c>
      <c r="C60" s="96"/>
      <c r="D60" s="96"/>
      <c r="E60" s="96"/>
      <c r="F60" s="96"/>
      <c r="G60" s="96"/>
      <c r="H60" s="96"/>
      <c r="I60" s="96"/>
      <c r="J60" s="96"/>
      <c r="K60" s="96"/>
      <c r="L60" s="96"/>
      <c r="M60" s="96"/>
      <c r="N60" s="96"/>
      <c r="O60" s="96"/>
      <c r="P60" s="96"/>
      <c r="Q60" s="96"/>
      <c r="R60" s="96"/>
      <c r="S60" s="96"/>
      <c r="T60" s="96"/>
      <c r="U60" s="95"/>
    </row>
    <row r="61" spans="2:21" ht="49.05" customHeight="1" thickBot="1">
      <c r="B61" s="97" t="s">
        <v>1099</v>
      </c>
      <c r="C61" s="99"/>
      <c r="D61" s="99"/>
      <c r="E61" s="99"/>
      <c r="F61" s="99"/>
      <c r="G61" s="99"/>
      <c r="H61" s="99"/>
      <c r="I61" s="99"/>
      <c r="J61" s="99"/>
      <c r="K61" s="99"/>
      <c r="L61" s="99"/>
      <c r="M61" s="99"/>
      <c r="N61" s="99"/>
      <c r="O61" s="99"/>
      <c r="P61" s="99"/>
      <c r="Q61" s="99"/>
      <c r="R61" s="99"/>
      <c r="S61" s="99"/>
      <c r="T61" s="99"/>
      <c r="U61" s="98"/>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0" fitToHeight="10" orientation="landscape" r:id="rId1"/>
  <headerFooter>
    <oddFooter>&amp;R&amp;P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3"/>
  <sheetViews>
    <sheetView view="pageBreakPreview" zoomScale="80" zoomScaleNormal="80" zoomScaleSheetLayoutView="80" workbookViewId="0">
      <selection activeCell="V3" sqref="V3"/>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3" style="1" customWidth="1"/>
    <col min="9" max="9" width="7.33203125" style="1" customWidth="1"/>
    <col min="10" max="10" width="8.77734375" style="1" customWidth="1"/>
    <col min="11" max="11" width="36.21875" style="1" customWidth="1"/>
    <col min="12" max="12" width="8.6640625" style="1" customWidth="1"/>
    <col min="13" max="13" width="6.77734375" style="1" customWidth="1"/>
    <col min="14" max="14" width="9.21875" style="1" customWidth="1"/>
    <col min="15" max="15" width="35.441406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1100</v>
      </c>
      <c r="D4" s="15" t="s">
        <v>1101</v>
      </c>
      <c r="E4" s="15"/>
      <c r="F4" s="15"/>
      <c r="G4" s="15"/>
      <c r="H4" s="15"/>
      <c r="I4" s="16"/>
      <c r="J4" s="17" t="s">
        <v>6</v>
      </c>
      <c r="K4" s="18" t="s">
        <v>7</v>
      </c>
      <c r="L4" s="19" t="s">
        <v>8</v>
      </c>
      <c r="M4" s="19"/>
      <c r="N4" s="19"/>
      <c r="O4" s="19"/>
      <c r="P4" s="17" t="s">
        <v>9</v>
      </c>
      <c r="Q4" s="19" t="s">
        <v>1102</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14" customHeight="1" thickTop="1">
      <c r="A11" s="56"/>
      <c r="B11" s="57" t="s">
        <v>36</v>
      </c>
      <c r="C11" s="58" t="s">
        <v>1103</v>
      </c>
      <c r="D11" s="58"/>
      <c r="E11" s="58"/>
      <c r="F11" s="58"/>
      <c r="G11" s="58"/>
      <c r="H11" s="58"/>
      <c r="I11" s="58" t="s">
        <v>1104</v>
      </c>
      <c r="J11" s="58"/>
      <c r="K11" s="58"/>
      <c r="L11" s="58" t="s">
        <v>1105</v>
      </c>
      <c r="M11" s="58"/>
      <c r="N11" s="58"/>
      <c r="O11" s="58"/>
      <c r="P11" s="59" t="s">
        <v>40</v>
      </c>
      <c r="Q11" s="59" t="s">
        <v>41</v>
      </c>
      <c r="R11" s="59">
        <v>98.34</v>
      </c>
      <c r="S11" s="59" t="s">
        <v>42</v>
      </c>
      <c r="T11" s="59" t="s">
        <v>42</v>
      </c>
      <c r="U11" s="60" t="str">
        <f t="shared" ref="U11:U18" si="0">IF(ISERR(T11/S11*100),"N/A",T11/S11*100)</f>
        <v>N/A</v>
      </c>
    </row>
    <row r="12" spans="1:34" ht="75" customHeight="1" thickBot="1">
      <c r="A12" s="56"/>
      <c r="B12" s="61" t="s">
        <v>43</v>
      </c>
      <c r="C12" s="62" t="s">
        <v>43</v>
      </c>
      <c r="D12" s="62"/>
      <c r="E12" s="62"/>
      <c r="F12" s="62"/>
      <c r="G12" s="62"/>
      <c r="H12" s="62"/>
      <c r="I12" s="62" t="s">
        <v>1295</v>
      </c>
      <c r="J12" s="62"/>
      <c r="K12" s="62"/>
      <c r="L12" s="62" t="s">
        <v>44</v>
      </c>
      <c r="M12" s="62"/>
      <c r="N12" s="62"/>
      <c r="O12" s="62"/>
      <c r="P12" s="63" t="s">
        <v>45</v>
      </c>
      <c r="Q12" s="63" t="s">
        <v>41</v>
      </c>
      <c r="R12" s="64">
        <v>62944</v>
      </c>
      <c r="S12" s="64" t="s">
        <v>42</v>
      </c>
      <c r="T12" s="64" t="s">
        <v>42</v>
      </c>
      <c r="U12" s="65" t="str">
        <f t="shared" si="0"/>
        <v>N/A</v>
      </c>
    </row>
    <row r="13" spans="1:34" ht="75" customHeight="1" thickTop="1" thickBot="1">
      <c r="A13" s="56"/>
      <c r="B13" s="57" t="s">
        <v>46</v>
      </c>
      <c r="C13" s="58" t="s">
        <v>1106</v>
      </c>
      <c r="D13" s="58"/>
      <c r="E13" s="58"/>
      <c r="F13" s="58"/>
      <c r="G13" s="58"/>
      <c r="H13" s="58"/>
      <c r="I13" s="58" t="s">
        <v>1107</v>
      </c>
      <c r="J13" s="58"/>
      <c r="K13" s="58"/>
      <c r="L13" s="58" t="s">
        <v>1108</v>
      </c>
      <c r="M13" s="58"/>
      <c r="N13" s="58"/>
      <c r="O13" s="58"/>
      <c r="P13" s="59" t="s">
        <v>40</v>
      </c>
      <c r="Q13" s="59" t="s">
        <v>41</v>
      </c>
      <c r="R13" s="59">
        <v>86.49</v>
      </c>
      <c r="S13" s="59" t="s">
        <v>42</v>
      </c>
      <c r="T13" s="59" t="s">
        <v>42</v>
      </c>
      <c r="U13" s="60" t="str">
        <f t="shared" si="0"/>
        <v>N/A</v>
      </c>
    </row>
    <row r="14" spans="1:34" ht="75" customHeight="1" thickTop="1">
      <c r="A14" s="56"/>
      <c r="B14" s="57" t="s">
        <v>51</v>
      </c>
      <c r="C14" s="58" t="s">
        <v>1109</v>
      </c>
      <c r="D14" s="58"/>
      <c r="E14" s="58"/>
      <c r="F14" s="58"/>
      <c r="G14" s="58"/>
      <c r="H14" s="58"/>
      <c r="I14" s="58" t="s">
        <v>1110</v>
      </c>
      <c r="J14" s="58"/>
      <c r="K14" s="58"/>
      <c r="L14" s="58" t="s">
        <v>1111</v>
      </c>
      <c r="M14" s="58"/>
      <c r="N14" s="58"/>
      <c r="O14" s="58"/>
      <c r="P14" s="59" t="s">
        <v>40</v>
      </c>
      <c r="Q14" s="59" t="s">
        <v>41</v>
      </c>
      <c r="R14" s="59">
        <v>100</v>
      </c>
      <c r="S14" s="59" t="s">
        <v>42</v>
      </c>
      <c r="T14" s="59" t="s">
        <v>42</v>
      </c>
      <c r="U14" s="60" t="str">
        <f t="shared" si="0"/>
        <v>N/A</v>
      </c>
    </row>
    <row r="15" spans="1:34" ht="75" customHeight="1" thickBot="1">
      <c r="A15" s="56"/>
      <c r="B15" s="61" t="s">
        <v>43</v>
      </c>
      <c r="C15" s="62" t="s">
        <v>1112</v>
      </c>
      <c r="D15" s="62"/>
      <c r="E15" s="62"/>
      <c r="F15" s="62"/>
      <c r="G15" s="62"/>
      <c r="H15" s="62"/>
      <c r="I15" s="62" t="s">
        <v>1113</v>
      </c>
      <c r="J15" s="62"/>
      <c r="K15" s="62"/>
      <c r="L15" s="62" t="s">
        <v>1114</v>
      </c>
      <c r="M15" s="62"/>
      <c r="N15" s="62"/>
      <c r="O15" s="62"/>
      <c r="P15" s="63" t="s">
        <v>40</v>
      </c>
      <c r="Q15" s="63" t="s">
        <v>41</v>
      </c>
      <c r="R15" s="63">
        <v>100</v>
      </c>
      <c r="S15" s="63" t="s">
        <v>42</v>
      </c>
      <c r="T15" s="63" t="s">
        <v>42</v>
      </c>
      <c r="U15" s="65" t="str">
        <f t="shared" si="0"/>
        <v>N/A</v>
      </c>
    </row>
    <row r="16" spans="1:34" ht="75" customHeight="1" thickTop="1">
      <c r="A16" s="56"/>
      <c r="B16" s="57" t="s">
        <v>56</v>
      </c>
      <c r="C16" s="58" t="s">
        <v>1115</v>
      </c>
      <c r="D16" s="58"/>
      <c r="E16" s="58"/>
      <c r="F16" s="58"/>
      <c r="G16" s="58"/>
      <c r="H16" s="58"/>
      <c r="I16" s="58" t="s">
        <v>1116</v>
      </c>
      <c r="J16" s="58"/>
      <c r="K16" s="58"/>
      <c r="L16" s="58" t="s">
        <v>1117</v>
      </c>
      <c r="M16" s="58"/>
      <c r="N16" s="58"/>
      <c r="O16" s="58"/>
      <c r="P16" s="59" t="s">
        <v>40</v>
      </c>
      <c r="Q16" s="59" t="s">
        <v>60</v>
      </c>
      <c r="R16" s="59">
        <v>100</v>
      </c>
      <c r="S16" s="59">
        <v>53.33</v>
      </c>
      <c r="T16" s="59">
        <v>53.33</v>
      </c>
      <c r="U16" s="60">
        <f t="shared" si="0"/>
        <v>100</v>
      </c>
    </row>
    <row r="17" spans="1:22" ht="75" customHeight="1">
      <c r="A17" s="56"/>
      <c r="B17" s="61" t="s">
        <v>43</v>
      </c>
      <c r="C17" s="62" t="s">
        <v>1118</v>
      </c>
      <c r="D17" s="62"/>
      <c r="E17" s="62"/>
      <c r="F17" s="62"/>
      <c r="G17" s="62"/>
      <c r="H17" s="62"/>
      <c r="I17" s="62" t="s">
        <v>1119</v>
      </c>
      <c r="J17" s="62"/>
      <c r="K17" s="62"/>
      <c r="L17" s="62" t="s">
        <v>1120</v>
      </c>
      <c r="M17" s="62"/>
      <c r="N17" s="62"/>
      <c r="O17" s="62"/>
      <c r="P17" s="63" t="s">
        <v>40</v>
      </c>
      <c r="Q17" s="63" t="s">
        <v>116</v>
      </c>
      <c r="R17" s="63">
        <v>100</v>
      </c>
      <c r="S17" s="63">
        <v>50</v>
      </c>
      <c r="T17" s="63">
        <v>87.5</v>
      </c>
      <c r="U17" s="65">
        <f t="shared" si="0"/>
        <v>175</v>
      </c>
    </row>
    <row r="18" spans="1:22" ht="75" customHeight="1" thickBot="1">
      <c r="A18" s="56"/>
      <c r="B18" s="61" t="s">
        <v>43</v>
      </c>
      <c r="C18" s="62" t="s">
        <v>1121</v>
      </c>
      <c r="D18" s="62"/>
      <c r="E18" s="62"/>
      <c r="F18" s="62"/>
      <c r="G18" s="62"/>
      <c r="H18" s="62"/>
      <c r="I18" s="62" t="s">
        <v>1122</v>
      </c>
      <c r="J18" s="62"/>
      <c r="K18" s="62"/>
      <c r="L18" s="62" t="s">
        <v>1123</v>
      </c>
      <c r="M18" s="62"/>
      <c r="N18" s="62"/>
      <c r="O18" s="62"/>
      <c r="P18" s="63" t="s">
        <v>40</v>
      </c>
      <c r="Q18" s="63" t="s">
        <v>116</v>
      </c>
      <c r="R18" s="63">
        <v>100</v>
      </c>
      <c r="S18" s="63">
        <v>50</v>
      </c>
      <c r="T18" s="63">
        <v>0</v>
      </c>
      <c r="U18" s="65">
        <f t="shared" si="0"/>
        <v>0</v>
      </c>
    </row>
    <row r="19" spans="1:22" ht="22.5" customHeight="1" thickTop="1" thickBot="1">
      <c r="B19" s="9" t="s">
        <v>61</v>
      </c>
      <c r="C19" s="10"/>
      <c r="D19" s="10"/>
      <c r="E19" s="10"/>
      <c r="F19" s="10"/>
      <c r="G19" s="10"/>
      <c r="H19" s="11"/>
      <c r="I19" s="11"/>
      <c r="J19" s="11"/>
      <c r="K19" s="11"/>
      <c r="L19" s="11"/>
      <c r="M19" s="11"/>
      <c r="N19" s="11"/>
      <c r="O19" s="11"/>
      <c r="P19" s="11"/>
      <c r="Q19" s="11"/>
      <c r="R19" s="11"/>
      <c r="S19" s="11"/>
      <c r="T19" s="11"/>
      <c r="U19" s="12"/>
      <c r="V19" s="66"/>
    </row>
    <row r="20" spans="1:22" ht="26.25" customHeight="1" thickTop="1">
      <c r="B20" s="67"/>
      <c r="C20" s="68"/>
      <c r="D20" s="68"/>
      <c r="E20" s="68"/>
      <c r="F20" s="68"/>
      <c r="G20" s="68"/>
      <c r="H20" s="69"/>
      <c r="I20" s="69"/>
      <c r="J20" s="69"/>
      <c r="K20" s="69"/>
      <c r="L20" s="69"/>
      <c r="M20" s="69"/>
      <c r="N20" s="69"/>
      <c r="O20" s="69"/>
      <c r="P20" s="70"/>
      <c r="Q20" s="71"/>
      <c r="R20" s="72" t="s">
        <v>62</v>
      </c>
      <c r="S20" s="40" t="s">
        <v>63</v>
      </c>
      <c r="T20" s="72" t="s">
        <v>64</v>
      </c>
      <c r="U20" s="40" t="s">
        <v>65</v>
      </c>
    </row>
    <row r="21" spans="1:22" ht="26.25" customHeight="1" thickBot="1">
      <c r="B21" s="73"/>
      <c r="C21" s="74"/>
      <c r="D21" s="74"/>
      <c r="E21" s="74"/>
      <c r="F21" s="74"/>
      <c r="G21" s="74"/>
      <c r="H21" s="75"/>
      <c r="I21" s="75"/>
      <c r="J21" s="75"/>
      <c r="K21" s="75"/>
      <c r="L21" s="75"/>
      <c r="M21" s="75"/>
      <c r="N21" s="75"/>
      <c r="O21" s="75"/>
      <c r="P21" s="76"/>
      <c r="Q21" s="77"/>
      <c r="R21" s="78" t="s">
        <v>66</v>
      </c>
      <c r="S21" s="77" t="s">
        <v>66</v>
      </c>
      <c r="T21" s="77" t="s">
        <v>66</v>
      </c>
      <c r="U21" s="77" t="s">
        <v>67</v>
      </c>
    </row>
    <row r="22" spans="1:22" ht="13.5" customHeight="1" thickBot="1">
      <c r="B22" s="79" t="s">
        <v>68</v>
      </c>
      <c r="C22" s="80"/>
      <c r="D22" s="80"/>
      <c r="E22" s="81"/>
      <c r="F22" s="81"/>
      <c r="G22" s="81"/>
      <c r="H22" s="82"/>
      <c r="I22" s="82"/>
      <c r="J22" s="82"/>
      <c r="K22" s="82"/>
      <c r="L22" s="82"/>
      <c r="M22" s="82"/>
      <c r="N22" s="82"/>
      <c r="O22" s="82"/>
      <c r="P22" s="83"/>
      <c r="Q22" s="83"/>
      <c r="R22" s="84">
        <f>50.170217</f>
        <v>50.170217000000001</v>
      </c>
      <c r="S22" s="84">
        <f>50.170217</f>
        <v>50.170217000000001</v>
      </c>
      <c r="T22" s="84">
        <f>407.388253</f>
        <v>407.38825300000002</v>
      </c>
      <c r="U22" s="85">
        <f>+IF(ISERR(T22/S22*100),"N/A",T22/S22*100)</f>
        <v>812.01214058930623</v>
      </c>
    </row>
    <row r="23" spans="1:22" ht="13.5" customHeight="1" thickBot="1">
      <c r="B23" s="86" t="s">
        <v>69</v>
      </c>
      <c r="C23" s="87"/>
      <c r="D23" s="87"/>
      <c r="E23" s="88"/>
      <c r="F23" s="88"/>
      <c r="G23" s="88"/>
      <c r="H23" s="89"/>
      <c r="I23" s="89"/>
      <c r="J23" s="89"/>
      <c r="K23" s="89"/>
      <c r="L23" s="89"/>
      <c r="M23" s="89"/>
      <c r="N23" s="89"/>
      <c r="O23" s="89"/>
      <c r="P23" s="90"/>
      <c r="Q23" s="90"/>
      <c r="R23" s="84">
        <f>445.670217</f>
        <v>445.67021699999998</v>
      </c>
      <c r="S23" s="84">
        <f>445.670217</f>
        <v>445.67021699999998</v>
      </c>
      <c r="T23" s="84">
        <f>407.388253</f>
        <v>407.38825300000002</v>
      </c>
      <c r="U23" s="85">
        <f>+IF(ISERR(T23/S23*100),"N/A",T23/S23*100)</f>
        <v>91.41024853361472</v>
      </c>
    </row>
    <row r="24" spans="1:22" ht="14.7" customHeight="1" thickTop="1" thickBot="1">
      <c r="B24" s="9" t="s">
        <v>70</v>
      </c>
      <c r="C24" s="10"/>
      <c r="D24" s="10"/>
      <c r="E24" s="10"/>
      <c r="F24" s="10"/>
      <c r="G24" s="10"/>
      <c r="H24" s="11"/>
      <c r="I24" s="11"/>
      <c r="J24" s="11"/>
      <c r="K24" s="11"/>
      <c r="L24" s="11"/>
      <c r="M24" s="11"/>
      <c r="N24" s="11"/>
      <c r="O24" s="11"/>
      <c r="P24" s="11"/>
      <c r="Q24" s="11"/>
      <c r="R24" s="11"/>
      <c r="S24" s="11"/>
      <c r="T24" s="11"/>
      <c r="U24" s="12"/>
    </row>
    <row r="25" spans="1:22" ht="44.25" customHeight="1" thickTop="1">
      <c r="B25" s="91" t="s">
        <v>71</v>
      </c>
      <c r="C25" s="93"/>
      <c r="D25" s="93"/>
      <c r="E25" s="93"/>
      <c r="F25" s="93"/>
      <c r="G25" s="93"/>
      <c r="H25" s="93"/>
      <c r="I25" s="93"/>
      <c r="J25" s="93"/>
      <c r="K25" s="93"/>
      <c r="L25" s="93"/>
      <c r="M25" s="93"/>
      <c r="N25" s="93"/>
      <c r="O25" s="93"/>
      <c r="P25" s="93"/>
      <c r="Q25" s="93"/>
      <c r="R25" s="93"/>
      <c r="S25" s="93"/>
      <c r="T25" s="93"/>
      <c r="U25" s="92"/>
    </row>
    <row r="26" spans="1:22" ht="22.95" customHeight="1">
      <c r="B26" s="94" t="s">
        <v>1124</v>
      </c>
      <c r="C26" s="96"/>
      <c r="D26" s="96"/>
      <c r="E26" s="96"/>
      <c r="F26" s="96"/>
      <c r="G26" s="96"/>
      <c r="H26" s="96"/>
      <c r="I26" s="96"/>
      <c r="J26" s="96"/>
      <c r="K26" s="96"/>
      <c r="L26" s="96"/>
      <c r="M26" s="96"/>
      <c r="N26" s="96"/>
      <c r="O26" s="96"/>
      <c r="P26" s="96"/>
      <c r="Q26" s="96"/>
      <c r="R26" s="96"/>
      <c r="S26" s="96"/>
      <c r="T26" s="96"/>
      <c r="U26" s="95"/>
    </row>
    <row r="27" spans="1:22" ht="34.5" customHeight="1">
      <c r="B27" s="94" t="s">
        <v>73</v>
      </c>
      <c r="C27" s="96"/>
      <c r="D27" s="96"/>
      <c r="E27" s="96"/>
      <c r="F27" s="96"/>
      <c r="G27" s="96"/>
      <c r="H27" s="96"/>
      <c r="I27" s="96"/>
      <c r="J27" s="96"/>
      <c r="K27" s="96"/>
      <c r="L27" s="96"/>
      <c r="M27" s="96"/>
      <c r="N27" s="96"/>
      <c r="O27" s="96"/>
      <c r="P27" s="96"/>
      <c r="Q27" s="96"/>
      <c r="R27" s="96"/>
      <c r="S27" s="96"/>
      <c r="T27" s="96"/>
      <c r="U27" s="95"/>
    </row>
    <row r="28" spans="1:22" ht="34.5" customHeight="1">
      <c r="B28" s="94" t="s">
        <v>1125</v>
      </c>
      <c r="C28" s="96"/>
      <c r="D28" s="96"/>
      <c r="E28" s="96"/>
      <c r="F28" s="96"/>
      <c r="G28" s="96"/>
      <c r="H28" s="96"/>
      <c r="I28" s="96"/>
      <c r="J28" s="96"/>
      <c r="K28" s="96"/>
      <c r="L28" s="96"/>
      <c r="M28" s="96"/>
      <c r="N28" s="96"/>
      <c r="O28" s="96"/>
      <c r="P28" s="96"/>
      <c r="Q28" s="96"/>
      <c r="R28" s="96"/>
      <c r="S28" s="96"/>
      <c r="T28" s="96"/>
      <c r="U28" s="95"/>
    </row>
    <row r="29" spans="1:22" ht="34.5" customHeight="1">
      <c r="B29" s="94" t="s">
        <v>1126</v>
      </c>
      <c r="C29" s="96"/>
      <c r="D29" s="96"/>
      <c r="E29" s="96"/>
      <c r="F29" s="96"/>
      <c r="G29" s="96"/>
      <c r="H29" s="96"/>
      <c r="I29" s="96"/>
      <c r="J29" s="96"/>
      <c r="K29" s="96"/>
      <c r="L29" s="96"/>
      <c r="M29" s="96"/>
      <c r="N29" s="96"/>
      <c r="O29" s="96"/>
      <c r="P29" s="96"/>
      <c r="Q29" s="96"/>
      <c r="R29" s="96"/>
      <c r="S29" s="96"/>
      <c r="T29" s="96"/>
      <c r="U29" s="95"/>
    </row>
    <row r="30" spans="1:22" ht="34.5" customHeight="1">
      <c r="B30" s="94" t="s">
        <v>1127</v>
      </c>
      <c r="C30" s="96"/>
      <c r="D30" s="96"/>
      <c r="E30" s="96"/>
      <c r="F30" s="96"/>
      <c r="G30" s="96"/>
      <c r="H30" s="96"/>
      <c r="I30" s="96"/>
      <c r="J30" s="96"/>
      <c r="K30" s="96"/>
      <c r="L30" s="96"/>
      <c r="M30" s="96"/>
      <c r="N30" s="96"/>
      <c r="O30" s="96"/>
      <c r="P30" s="96"/>
      <c r="Q30" s="96"/>
      <c r="R30" s="96"/>
      <c r="S30" s="96"/>
      <c r="T30" s="96"/>
      <c r="U30" s="95"/>
    </row>
    <row r="31" spans="1:22" ht="25.05" customHeight="1">
      <c r="B31" s="94" t="s">
        <v>1128</v>
      </c>
      <c r="C31" s="96"/>
      <c r="D31" s="96"/>
      <c r="E31" s="96"/>
      <c r="F31" s="96"/>
      <c r="G31" s="96"/>
      <c r="H31" s="96"/>
      <c r="I31" s="96"/>
      <c r="J31" s="96"/>
      <c r="K31" s="96"/>
      <c r="L31" s="96"/>
      <c r="M31" s="96"/>
      <c r="N31" s="96"/>
      <c r="O31" s="96"/>
      <c r="P31" s="96"/>
      <c r="Q31" s="96"/>
      <c r="R31" s="96"/>
      <c r="S31" s="96"/>
      <c r="T31" s="96"/>
      <c r="U31" s="95"/>
    </row>
    <row r="32" spans="1:22" ht="49.8" customHeight="1">
      <c r="B32" s="94" t="s">
        <v>1129</v>
      </c>
      <c r="C32" s="96"/>
      <c r="D32" s="96"/>
      <c r="E32" s="96"/>
      <c r="F32" s="96"/>
      <c r="G32" s="96"/>
      <c r="H32" s="96"/>
      <c r="I32" s="96"/>
      <c r="J32" s="96"/>
      <c r="K32" s="96"/>
      <c r="L32" s="96"/>
      <c r="M32" s="96"/>
      <c r="N32" s="96"/>
      <c r="O32" s="96"/>
      <c r="P32" s="96"/>
      <c r="Q32" s="96"/>
      <c r="R32" s="96"/>
      <c r="S32" s="96"/>
      <c r="T32" s="96"/>
      <c r="U32" s="95"/>
    </row>
    <row r="33" spans="2:21" ht="45.3" customHeight="1" thickBot="1">
      <c r="B33" s="97" t="s">
        <v>1130</v>
      </c>
      <c r="C33" s="99"/>
      <c r="D33" s="99"/>
      <c r="E33" s="99"/>
      <c r="F33" s="99"/>
      <c r="G33" s="99"/>
      <c r="H33" s="99"/>
      <c r="I33" s="99"/>
      <c r="J33" s="99"/>
      <c r="K33" s="99"/>
      <c r="L33" s="99"/>
      <c r="M33" s="99"/>
      <c r="N33" s="99"/>
      <c r="O33" s="99"/>
      <c r="P33" s="99"/>
      <c r="Q33" s="99"/>
      <c r="R33" s="99"/>
      <c r="S33" s="99"/>
      <c r="T33" s="99"/>
      <c r="U33" s="98"/>
    </row>
  </sheetData>
  <mergeCells count="56">
    <mergeCell ref="B32:U32"/>
    <mergeCell ref="B33:U33"/>
    <mergeCell ref="B26:U26"/>
    <mergeCell ref="B27:U27"/>
    <mergeCell ref="B28:U28"/>
    <mergeCell ref="B29:U29"/>
    <mergeCell ref="B30:U30"/>
    <mergeCell ref="B31:U31"/>
    <mergeCell ref="C18:H18"/>
    <mergeCell ref="I18:K18"/>
    <mergeCell ref="L18:O18"/>
    <mergeCell ref="B22:D22"/>
    <mergeCell ref="B23:D23"/>
    <mergeCell ref="B25:U25"/>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49" fitToHeight="10" orientation="landscape" r:id="rId1"/>
  <headerFooter>
    <oddFooter>&amp;R&amp;P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zoomScale="80" zoomScaleNormal="80" zoomScaleSheetLayoutView="80" workbookViewId="0">
      <selection activeCell="V4" sqref="V4"/>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8.664062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26.66406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1131</v>
      </c>
      <c r="D4" s="15" t="s">
        <v>1132</v>
      </c>
      <c r="E4" s="15"/>
      <c r="F4" s="15"/>
      <c r="G4" s="15"/>
      <c r="H4" s="15"/>
      <c r="I4" s="16"/>
      <c r="J4" s="17" t="s">
        <v>6</v>
      </c>
      <c r="K4" s="18" t="s">
        <v>7</v>
      </c>
      <c r="L4" s="19" t="s">
        <v>8</v>
      </c>
      <c r="M4" s="19"/>
      <c r="N4" s="19"/>
      <c r="O4" s="19"/>
      <c r="P4" s="17" t="s">
        <v>9</v>
      </c>
      <c r="Q4" s="19" t="s">
        <v>541</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1133</v>
      </c>
      <c r="D11" s="58"/>
      <c r="E11" s="58"/>
      <c r="F11" s="58"/>
      <c r="G11" s="58"/>
      <c r="H11" s="58"/>
      <c r="I11" s="58" t="s">
        <v>1134</v>
      </c>
      <c r="J11" s="58"/>
      <c r="K11" s="58"/>
      <c r="L11" s="58" t="s">
        <v>1135</v>
      </c>
      <c r="M11" s="58"/>
      <c r="N11" s="58"/>
      <c r="O11" s="58"/>
      <c r="P11" s="59" t="s">
        <v>40</v>
      </c>
      <c r="Q11" s="59" t="s">
        <v>41</v>
      </c>
      <c r="R11" s="59">
        <v>91.62</v>
      </c>
      <c r="S11" s="59" t="s">
        <v>42</v>
      </c>
      <c r="T11" s="59" t="s">
        <v>42</v>
      </c>
      <c r="U11" s="60" t="str">
        <f>IF(ISERR(T11/S11*100),"N/A",T11/S11*100)</f>
        <v>N/A</v>
      </c>
    </row>
    <row r="12" spans="1:34" ht="75" customHeight="1" thickBot="1">
      <c r="A12" s="56"/>
      <c r="B12" s="61" t="s">
        <v>43</v>
      </c>
      <c r="C12" s="62" t="s">
        <v>43</v>
      </c>
      <c r="D12" s="62"/>
      <c r="E12" s="62"/>
      <c r="F12" s="62"/>
      <c r="G12" s="62"/>
      <c r="H12" s="62"/>
      <c r="I12" s="62" t="s">
        <v>1295</v>
      </c>
      <c r="J12" s="62"/>
      <c r="K12" s="62"/>
      <c r="L12" s="62" t="s">
        <v>44</v>
      </c>
      <c r="M12" s="62"/>
      <c r="N12" s="62"/>
      <c r="O12" s="62"/>
      <c r="P12" s="63" t="s">
        <v>45</v>
      </c>
      <c r="Q12" s="63" t="s">
        <v>41</v>
      </c>
      <c r="R12" s="64">
        <v>62944</v>
      </c>
      <c r="S12" s="64" t="s">
        <v>42</v>
      </c>
      <c r="T12" s="64" t="s">
        <v>42</v>
      </c>
      <c r="U12" s="65" t="str">
        <f>IF(ISERR(T12/S12*100),"N/A",T12/S12*100)</f>
        <v>N/A</v>
      </c>
    </row>
    <row r="13" spans="1:34" ht="75" customHeight="1" thickTop="1" thickBot="1">
      <c r="A13" s="56"/>
      <c r="B13" s="57" t="s">
        <v>46</v>
      </c>
      <c r="C13" s="58" t="s">
        <v>1136</v>
      </c>
      <c r="D13" s="58"/>
      <c r="E13" s="58"/>
      <c r="F13" s="58"/>
      <c r="G13" s="58"/>
      <c r="H13" s="58"/>
      <c r="I13" s="58" t="s">
        <v>1137</v>
      </c>
      <c r="J13" s="58"/>
      <c r="K13" s="58"/>
      <c r="L13" s="58" t="s">
        <v>1138</v>
      </c>
      <c r="M13" s="58"/>
      <c r="N13" s="58"/>
      <c r="O13" s="58"/>
      <c r="P13" s="59" t="s">
        <v>40</v>
      </c>
      <c r="Q13" s="59" t="s">
        <v>41</v>
      </c>
      <c r="R13" s="59">
        <v>-2.3199999999999998</v>
      </c>
      <c r="S13" s="59" t="s">
        <v>42</v>
      </c>
      <c r="T13" s="59" t="s">
        <v>42</v>
      </c>
      <c r="U13" s="60" t="str">
        <f>IF(ISERR(T13/S13*100),"N/A",T13/S13*100)</f>
        <v>N/A</v>
      </c>
    </row>
    <row r="14" spans="1:34" ht="75" customHeight="1" thickTop="1" thickBot="1">
      <c r="A14" s="56"/>
      <c r="B14" s="57" t="s">
        <v>51</v>
      </c>
      <c r="C14" s="58" t="s">
        <v>1139</v>
      </c>
      <c r="D14" s="58"/>
      <c r="E14" s="58"/>
      <c r="F14" s="58"/>
      <c r="G14" s="58"/>
      <c r="H14" s="58"/>
      <c r="I14" s="58" t="s">
        <v>1140</v>
      </c>
      <c r="J14" s="58"/>
      <c r="K14" s="58"/>
      <c r="L14" s="58" t="s">
        <v>1141</v>
      </c>
      <c r="M14" s="58"/>
      <c r="N14" s="58"/>
      <c r="O14" s="58"/>
      <c r="P14" s="59" t="s">
        <v>40</v>
      </c>
      <c r="Q14" s="59" t="s">
        <v>50</v>
      </c>
      <c r="R14" s="59">
        <v>40.909999999999997</v>
      </c>
      <c r="S14" s="59" t="s">
        <v>42</v>
      </c>
      <c r="T14" s="59" t="s">
        <v>42</v>
      </c>
      <c r="U14" s="60" t="str">
        <f>IF(ISERR(T14/S14*100),"N/A",T14/S14*100)</f>
        <v>N/A</v>
      </c>
    </row>
    <row r="15" spans="1:34" ht="108" customHeight="1" thickTop="1" thickBot="1">
      <c r="A15" s="56"/>
      <c r="B15" s="57" t="s">
        <v>56</v>
      </c>
      <c r="C15" s="58" t="s">
        <v>1142</v>
      </c>
      <c r="D15" s="58"/>
      <c r="E15" s="58"/>
      <c r="F15" s="58"/>
      <c r="G15" s="58"/>
      <c r="H15" s="58"/>
      <c r="I15" s="58" t="s">
        <v>1143</v>
      </c>
      <c r="J15" s="58"/>
      <c r="K15" s="58"/>
      <c r="L15" s="58" t="s">
        <v>1144</v>
      </c>
      <c r="M15" s="58"/>
      <c r="N15" s="58"/>
      <c r="O15" s="58"/>
      <c r="P15" s="59" t="s">
        <v>40</v>
      </c>
      <c r="Q15" s="59" t="s">
        <v>106</v>
      </c>
      <c r="R15" s="59">
        <v>71.97</v>
      </c>
      <c r="S15" s="59" t="s">
        <v>42</v>
      </c>
      <c r="T15" s="59" t="s">
        <v>42</v>
      </c>
      <c r="U15" s="60" t="str">
        <f>IF(ISERR(T15/S15*100),"N/A",T15/S15*100)</f>
        <v>N/A</v>
      </c>
    </row>
    <row r="16" spans="1:34" ht="22.5" customHeight="1" thickTop="1" thickBot="1">
      <c r="B16" s="9" t="s">
        <v>61</v>
      </c>
      <c r="C16" s="10"/>
      <c r="D16" s="10"/>
      <c r="E16" s="10"/>
      <c r="F16" s="10"/>
      <c r="G16" s="10"/>
      <c r="H16" s="11"/>
      <c r="I16" s="11"/>
      <c r="J16" s="11"/>
      <c r="K16" s="11"/>
      <c r="L16" s="11"/>
      <c r="M16" s="11"/>
      <c r="N16" s="11"/>
      <c r="O16" s="11"/>
      <c r="P16" s="11"/>
      <c r="Q16" s="11"/>
      <c r="R16" s="11"/>
      <c r="S16" s="11"/>
      <c r="T16" s="11"/>
      <c r="U16" s="12"/>
      <c r="V16" s="66"/>
    </row>
    <row r="17" spans="2:21" ht="26.25" customHeight="1" thickTop="1">
      <c r="B17" s="67"/>
      <c r="C17" s="68"/>
      <c r="D17" s="68"/>
      <c r="E17" s="68"/>
      <c r="F17" s="68"/>
      <c r="G17" s="68"/>
      <c r="H17" s="69"/>
      <c r="I17" s="69"/>
      <c r="J17" s="69"/>
      <c r="K17" s="69"/>
      <c r="L17" s="69"/>
      <c r="M17" s="69"/>
      <c r="N17" s="69"/>
      <c r="O17" s="69"/>
      <c r="P17" s="70"/>
      <c r="Q17" s="71"/>
      <c r="R17" s="72" t="s">
        <v>62</v>
      </c>
      <c r="S17" s="40" t="s">
        <v>63</v>
      </c>
      <c r="T17" s="72" t="s">
        <v>64</v>
      </c>
      <c r="U17" s="40" t="s">
        <v>65</v>
      </c>
    </row>
    <row r="18" spans="2:21" ht="26.25" customHeight="1" thickBot="1">
      <c r="B18" s="73"/>
      <c r="C18" s="74"/>
      <c r="D18" s="74"/>
      <c r="E18" s="74"/>
      <c r="F18" s="74"/>
      <c r="G18" s="74"/>
      <c r="H18" s="75"/>
      <c r="I18" s="75"/>
      <c r="J18" s="75"/>
      <c r="K18" s="75"/>
      <c r="L18" s="75"/>
      <c r="M18" s="75"/>
      <c r="N18" s="75"/>
      <c r="O18" s="75"/>
      <c r="P18" s="76"/>
      <c r="Q18" s="77"/>
      <c r="R18" s="78" t="s">
        <v>66</v>
      </c>
      <c r="S18" s="77" t="s">
        <v>66</v>
      </c>
      <c r="T18" s="77" t="s">
        <v>66</v>
      </c>
      <c r="U18" s="77" t="s">
        <v>67</v>
      </c>
    </row>
    <row r="19" spans="2:21" ht="13.5" customHeight="1" thickBot="1">
      <c r="B19" s="79" t="s">
        <v>68</v>
      </c>
      <c r="C19" s="80"/>
      <c r="D19" s="80"/>
      <c r="E19" s="81"/>
      <c r="F19" s="81"/>
      <c r="G19" s="81"/>
      <c r="H19" s="82"/>
      <c r="I19" s="82"/>
      <c r="J19" s="82"/>
      <c r="K19" s="82"/>
      <c r="L19" s="82"/>
      <c r="M19" s="82"/>
      <c r="N19" s="82"/>
      <c r="O19" s="82"/>
      <c r="P19" s="83"/>
      <c r="Q19" s="83"/>
      <c r="R19" s="84">
        <f>7.204428</f>
        <v>7.2044280000000001</v>
      </c>
      <c r="S19" s="84">
        <f>7.204428</f>
        <v>7.2044280000000001</v>
      </c>
      <c r="T19" s="84">
        <f>70.85</f>
        <v>70.849999999999994</v>
      </c>
      <c r="U19" s="85">
        <f>+IF(ISERR(T19/S19*100),"N/A",T19/S19*100)</f>
        <v>983.42297264959825</v>
      </c>
    </row>
    <row r="20" spans="2:21" ht="13.5" customHeight="1" thickBot="1">
      <c r="B20" s="86" t="s">
        <v>69</v>
      </c>
      <c r="C20" s="87"/>
      <c r="D20" s="87"/>
      <c r="E20" s="88"/>
      <c r="F20" s="88"/>
      <c r="G20" s="88"/>
      <c r="H20" s="89"/>
      <c r="I20" s="89"/>
      <c r="J20" s="89"/>
      <c r="K20" s="89"/>
      <c r="L20" s="89"/>
      <c r="M20" s="89"/>
      <c r="N20" s="89"/>
      <c r="O20" s="89"/>
      <c r="P20" s="90"/>
      <c r="Q20" s="90"/>
      <c r="R20" s="84">
        <f>70.85</f>
        <v>70.849999999999994</v>
      </c>
      <c r="S20" s="84">
        <f>70.85</f>
        <v>70.849999999999994</v>
      </c>
      <c r="T20" s="84">
        <f>70.85</f>
        <v>70.849999999999994</v>
      </c>
      <c r="U20" s="85">
        <f>+IF(ISERR(T20/S20*100),"N/A",T20/S20*100)</f>
        <v>100</v>
      </c>
    </row>
    <row r="21" spans="2:21" ht="14.7" customHeight="1" thickTop="1" thickBot="1">
      <c r="B21" s="9" t="s">
        <v>70</v>
      </c>
      <c r="C21" s="10"/>
      <c r="D21" s="10"/>
      <c r="E21" s="10"/>
      <c r="F21" s="10"/>
      <c r="G21" s="10"/>
      <c r="H21" s="11"/>
      <c r="I21" s="11"/>
      <c r="J21" s="11"/>
      <c r="K21" s="11"/>
      <c r="L21" s="11"/>
      <c r="M21" s="11"/>
      <c r="N21" s="11"/>
      <c r="O21" s="11"/>
      <c r="P21" s="11"/>
      <c r="Q21" s="11"/>
      <c r="R21" s="11"/>
      <c r="S21" s="11"/>
      <c r="T21" s="11"/>
      <c r="U21" s="12"/>
    </row>
    <row r="22" spans="2:21" ht="44.25" customHeight="1" thickTop="1">
      <c r="B22" s="91" t="s">
        <v>71</v>
      </c>
      <c r="C22" s="93"/>
      <c r="D22" s="93"/>
      <c r="E22" s="93"/>
      <c r="F22" s="93"/>
      <c r="G22" s="93"/>
      <c r="H22" s="93"/>
      <c r="I22" s="93"/>
      <c r="J22" s="93"/>
      <c r="K22" s="93"/>
      <c r="L22" s="93"/>
      <c r="M22" s="93"/>
      <c r="N22" s="93"/>
      <c r="O22" s="93"/>
      <c r="P22" s="93"/>
      <c r="Q22" s="93"/>
      <c r="R22" s="93"/>
      <c r="S22" s="93"/>
      <c r="T22" s="93"/>
      <c r="U22" s="92"/>
    </row>
    <row r="23" spans="2:21" ht="34.5" customHeight="1">
      <c r="B23" s="94" t="s">
        <v>1145</v>
      </c>
      <c r="C23" s="96"/>
      <c r="D23" s="96"/>
      <c r="E23" s="96"/>
      <c r="F23" s="96"/>
      <c r="G23" s="96"/>
      <c r="H23" s="96"/>
      <c r="I23" s="96"/>
      <c r="J23" s="96"/>
      <c r="K23" s="96"/>
      <c r="L23" s="96"/>
      <c r="M23" s="96"/>
      <c r="N23" s="96"/>
      <c r="O23" s="96"/>
      <c r="P23" s="96"/>
      <c r="Q23" s="96"/>
      <c r="R23" s="96"/>
      <c r="S23" s="96"/>
      <c r="T23" s="96"/>
      <c r="U23" s="95"/>
    </row>
    <row r="24" spans="2:21" ht="34.5" customHeight="1">
      <c r="B24" s="94" t="s">
        <v>73</v>
      </c>
      <c r="C24" s="96"/>
      <c r="D24" s="96"/>
      <c r="E24" s="96"/>
      <c r="F24" s="96"/>
      <c r="G24" s="96"/>
      <c r="H24" s="96"/>
      <c r="I24" s="96"/>
      <c r="J24" s="96"/>
      <c r="K24" s="96"/>
      <c r="L24" s="96"/>
      <c r="M24" s="96"/>
      <c r="N24" s="96"/>
      <c r="O24" s="96"/>
      <c r="P24" s="96"/>
      <c r="Q24" s="96"/>
      <c r="R24" s="96"/>
      <c r="S24" s="96"/>
      <c r="T24" s="96"/>
      <c r="U24" s="95"/>
    </row>
    <row r="25" spans="2:21" ht="34.5" customHeight="1">
      <c r="B25" s="94" t="s">
        <v>1146</v>
      </c>
      <c r="C25" s="96"/>
      <c r="D25" s="96"/>
      <c r="E25" s="96"/>
      <c r="F25" s="96"/>
      <c r="G25" s="96"/>
      <c r="H25" s="96"/>
      <c r="I25" s="96"/>
      <c r="J25" s="96"/>
      <c r="K25" s="96"/>
      <c r="L25" s="96"/>
      <c r="M25" s="96"/>
      <c r="N25" s="96"/>
      <c r="O25" s="96"/>
      <c r="P25" s="96"/>
      <c r="Q25" s="96"/>
      <c r="R25" s="96"/>
      <c r="S25" s="96"/>
      <c r="T25" s="96"/>
      <c r="U25" s="95"/>
    </row>
    <row r="26" spans="2:21" ht="34.5" customHeight="1">
      <c r="B26" s="94" t="s">
        <v>1147</v>
      </c>
      <c r="C26" s="96"/>
      <c r="D26" s="96"/>
      <c r="E26" s="96"/>
      <c r="F26" s="96"/>
      <c r="G26" s="96"/>
      <c r="H26" s="96"/>
      <c r="I26" s="96"/>
      <c r="J26" s="96"/>
      <c r="K26" s="96"/>
      <c r="L26" s="96"/>
      <c r="M26" s="96"/>
      <c r="N26" s="96"/>
      <c r="O26" s="96"/>
      <c r="P26" s="96"/>
      <c r="Q26" s="96"/>
      <c r="R26" s="96"/>
      <c r="S26" s="96"/>
      <c r="T26" s="96"/>
      <c r="U26" s="95"/>
    </row>
    <row r="27" spans="2:21" ht="34.5" customHeight="1" thickBot="1">
      <c r="B27" s="97" t="s">
        <v>1148</v>
      </c>
      <c r="C27" s="99"/>
      <c r="D27" s="99"/>
      <c r="E27" s="99"/>
      <c r="F27" s="99"/>
      <c r="G27" s="99"/>
      <c r="H27" s="99"/>
      <c r="I27" s="99"/>
      <c r="J27" s="99"/>
      <c r="K27" s="99"/>
      <c r="L27" s="99"/>
      <c r="M27" s="99"/>
      <c r="N27" s="99"/>
      <c r="O27" s="99"/>
      <c r="P27" s="99"/>
      <c r="Q27" s="99"/>
      <c r="R27" s="99"/>
      <c r="S27" s="99"/>
      <c r="T27" s="99"/>
      <c r="U27" s="98"/>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6" fitToHeight="10" orientation="landscape" r:id="rId1"/>
  <headerFooter>
    <oddFooter>&amp;R&amp;P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7"/>
  <sheetViews>
    <sheetView view="pageBreakPreview" zoomScale="80" zoomScaleNormal="80" zoomScaleSheetLayoutView="80" workbookViewId="0">
      <selection activeCell="T9" sqref="T9:T10"/>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2.5546875" style="1" customWidth="1"/>
    <col min="9" max="9" width="7.33203125" style="1" customWidth="1"/>
    <col min="10" max="10" width="8.77734375" style="1" customWidth="1"/>
    <col min="11" max="11" width="25" style="1" customWidth="1"/>
    <col min="12" max="12" width="8.6640625" style="1" customWidth="1"/>
    <col min="13" max="13" width="6.77734375" style="1" customWidth="1"/>
    <col min="14" max="14" width="9.21875" style="1" customWidth="1"/>
    <col min="15" max="15" width="33.441406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1149</v>
      </c>
      <c r="D4" s="15" t="s">
        <v>1150</v>
      </c>
      <c r="E4" s="15"/>
      <c r="F4" s="15"/>
      <c r="G4" s="15"/>
      <c r="H4" s="15"/>
      <c r="I4" s="16"/>
      <c r="J4" s="17" t="s">
        <v>6</v>
      </c>
      <c r="K4" s="18" t="s">
        <v>7</v>
      </c>
      <c r="L4" s="19" t="s">
        <v>8</v>
      </c>
      <c r="M4" s="19"/>
      <c r="N4" s="19"/>
      <c r="O4" s="19"/>
      <c r="P4" s="17" t="s">
        <v>9</v>
      </c>
      <c r="Q4" s="19" t="s">
        <v>592</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593</v>
      </c>
      <c r="Q6" s="25"/>
      <c r="R6" s="29"/>
      <c r="S6" s="28" t="s">
        <v>20</v>
      </c>
      <c r="T6" s="25" t="s">
        <v>594</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19.4" customHeight="1" thickTop="1" thickBot="1">
      <c r="A11" s="56"/>
      <c r="B11" s="57" t="s">
        <v>36</v>
      </c>
      <c r="C11" s="58" t="s">
        <v>1151</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20" si="0">IF(ISERR(T11/S11*100),"N/A",T11/S11*100)</f>
        <v>N/A</v>
      </c>
    </row>
    <row r="12" spans="1:34" ht="75" customHeight="1" thickTop="1">
      <c r="A12" s="56"/>
      <c r="B12" s="57" t="s">
        <v>46</v>
      </c>
      <c r="C12" s="58" t="s">
        <v>1152</v>
      </c>
      <c r="D12" s="58"/>
      <c r="E12" s="58"/>
      <c r="F12" s="58"/>
      <c r="G12" s="58"/>
      <c r="H12" s="58"/>
      <c r="I12" s="58" t="s">
        <v>1153</v>
      </c>
      <c r="J12" s="58"/>
      <c r="K12" s="58"/>
      <c r="L12" s="58" t="s">
        <v>1154</v>
      </c>
      <c r="M12" s="58"/>
      <c r="N12" s="58"/>
      <c r="O12" s="58"/>
      <c r="P12" s="59" t="s">
        <v>297</v>
      </c>
      <c r="Q12" s="59" t="s">
        <v>41</v>
      </c>
      <c r="R12" s="59">
        <v>10</v>
      </c>
      <c r="S12" s="59" t="s">
        <v>42</v>
      </c>
      <c r="T12" s="59" t="s">
        <v>42</v>
      </c>
      <c r="U12" s="60" t="str">
        <f t="shared" si="0"/>
        <v>N/A</v>
      </c>
    </row>
    <row r="13" spans="1:34" ht="75" customHeight="1">
      <c r="A13" s="56"/>
      <c r="B13" s="61" t="s">
        <v>43</v>
      </c>
      <c r="C13" s="62" t="s">
        <v>43</v>
      </c>
      <c r="D13" s="62"/>
      <c r="E13" s="62"/>
      <c r="F13" s="62"/>
      <c r="G13" s="62"/>
      <c r="H13" s="62"/>
      <c r="I13" s="62" t="s">
        <v>1155</v>
      </c>
      <c r="J13" s="62"/>
      <c r="K13" s="62"/>
      <c r="L13" s="62" t="s">
        <v>1156</v>
      </c>
      <c r="M13" s="62"/>
      <c r="N13" s="62"/>
      <c r="O13" s="62"/>
      <c r="P13" s="63" t="s">
        <v>40</v>
      </c>
      <c r="Q13" s="63" t="s">
        <v>41</v>
      </c>
      <c r="R13" s="63">
        <v>12.5</v>
      </c>
      <c r="S13" s="63" t="s">
        <v>42</v>
      </c>
      <c r="T13" s="63" t="s">
        <v>42</v>
      </c>
      <c r="U13" s="65" t="str">
        <f t="shared" si="0"/>
        <v>N/A</v>
      </c>
    </row>
    <row r="14" spans="1:34" ht="75" customHeight="1" thickBot="1">
      <c r="A14" s="56"/>
      <c r="B14" s="61" t="s">
        <v>43</v>
      </c>
      <c r="C14" s="62" t="s">
        <v>43</v>
      </c>
      <c r="D14" s="62"/>
      <c r="E14" s="62"/>
      <c r="F14" s="62"/>
      <c r="G14" s="62"/>
      <c r="H14" s="62"/>
      <c r="I14" s="62" t="s">
        <v>1157</v>
      </c>
      <c r="J14" s="62"/>
      <c r="K14" s="62"/>
      <c r="L14" s="62" t="s">
        <v>1158</v>
      </c>
      <c r="M14" s="62"/>
      <c r="N14" s="62"/>
      <c r="O14" s="62"/>
      <c r="P14" s="63" t="s">
        <v>297</v>
      </c>
      <c r="Q14" s="63" t="s">
        <v>41</v>
      </c>
      <c r="R14" s="63">
        <v>25</v>
      </c>
      <c r="S14" s="63" t="s">
        <v>42</v>
      </c>
      <c r="T14" s="63" t="s">
        <v>42</v>
      </c>
      <c r="U14" s="65" t="str">
        <f t="shared" si="0"/>
        <v>N/A</v>
      </c>
    </row>
    <row r="15" spans="1:34" ht="75" customHeight="1" thickTop="1">
      <c r="A15" s="56"/>
      <c r="B15" s="57" t="s">
        <v>51</v>
      </c>
      <c r="C15" s="58" t="s">
        <v>1159</v>
      </c>
      <c r="D15" s="58"/>
      <c r="E15" s="58"/>
      <c r="F15" s="58"/>
      <c r="G15" s="58"/>
      <c r="H15" s="58"/>
      <c r="I15" s="58" t="s">
        <v>1160</v>
      </c>
      <c r="J15" s="58"/>
      <c r="K15" s="58"/>
      <c r="L15" s="58" t="s">
        <v>1161</v>
      </c>
      <c r="M15" s="58"/>
      <c r="N15" s="58"/>
      <c r="O15" s="58"/>
      <c r="P15" s="59" t="s">
        <v>40</v>
      </c>
      <c r="Q15" s="59" t="s">
        <v>41</v>
      </c>
      <c r="R15" s="59">
        <v>100</v>
      </c>
      <c r="S15" s="59" t="s">
        <v>42</v>
      </c>
      <c r="T15" s="59" t="s">
        <v>42</v>
      </c>
      <c r="U15" s="60" t="str">
        <f t="shared" si="0"/>
        <v>N/A</v>
      </c>
    </row>
    <row r="16" spans="1:34" ht="75" customHeight="1">
      <c r="A16" s="56"/>
      <c r="B16" s="61" t="s">
        <v>43</v>
      </c>
      <c r="C16" s="62" t="s">
        <v>1162</v>
      </c>
      <c r="D16" s="62"/>
      <c r="E16" s="62"/>
      <c r="F16" s="62"/>
      <c r="G16" s="62"/>
      <c r="H16" s="62"/>
      <c r="I16" s="62" t="s">
        <v>1163</v>
      </c>
      <c r="J16" s="62"/>
      <c r="K16" s="62"/>
      <c r="L16" s="62" t="s">
        <v>1164</v>
      </c>
      <c r="M16" s="62"/>
      <c r="N16" s="62"/>
      <c r="O16" s="62"/>
      <c r="P16" s="63" t="s">
        <v>40</v>
      </c>
      <c r="Q16" s="63" t="s">
        <v>41</v>
      </c>
      <c r="R16" s="63">
        <v>64.290000000000006</v>
      </c>
      <c r="S16" s="63" t="s">
        <v>42</v>
      </c>
      <c r="T16" s="63" t="s">
        <v>42</v>
      </c>
      <c r="U16" s="65" t="str">
        <f t="shared" si="0"/>
        <v>N/A</v>
      </c>
    </row>
    <row r="17" spans="1:22" ht="75" customHeight="1" thickBot="1">
      <c r="A17" s="56"/>
      <c r="B17" s="61" t="s">
        <v>43</v>
      </c>
      <c r="C17" s="62" t="s">
        <v>43</v>
      </c>
      <c r="D17" s="62"/>
      <c r="E17" s="62"/>
      <c r="F17" s="62"/>
      <c r="G17" s="62"/>
      <c r="H17" s="62"/>
      <c r="I17" s="62" t="s">
        <v>1165</v>
      </c>
      <c r="J17" s="62"/>
      <c r="K17" s="62"/>
      <c r="L17" s="62" t="s">
        <v>1166</v>
      </c>
      <c r="M17" s="62"/>
      <c r="N17" s="62"/>
      <c r="O17" s="62"/>
      <c r="P17" s="63" t="s">
        <v>40</v>
      </c>
      <c r="Q17" s="63" t="s">
        <v>41</v>
      </c>
      <c r="R17" s="63">
        <v>85.71</v>
      </c>
      <c r="S17" s="63" t="s">
        <v>42</v>
      </c>
      <c r="T17" s="63" t="s">
        <v>42</v>
      </c>
      <c r="U17" s="65" t="str">
        <f t="shared" si="0"/>
        <v>N/A</v>
      </c>
    </row>
    <row r="18" spans="1:22" ht="75" customHeight="1" thickTop="1">
      <c r="A18" s="56"/>
      <c r="B18" s="57" t="s">
        <v>56</v>
      </c>
      <c r="C18" s="58" t="s">
        <v>1167</v>
      </c>
      <c r="D18" s="58"/>
      <c r="E18" s="58"/>
      <c r="F18" s="58"/>
      <c r="G18" s="58"/>
      <c r="H18" s="58"/>
      <c r="I18" s="58" t="s">
        <v>1168</v>
      </c>
      <c r="J18" s="58"/>
      <c r="K18" s="58"/>
      <c r="L18" s="58" t="s">
        <v>1169</v>
      </c>
      <c r="M18" s="58"/>
      <c r="N18" s="58"/>
      <c r="O18" s="58"/>
      <c r="P18" s="59" t="s">
        <v>40</v>
      </c>
      <c r="Q18" s="59" t="s">
        <v>60</v>
      </c>
      <c r="R18" s="59">
        <v>100</v>
      </c>
      <c r="S18" s="59">
        <v>0</v>
      </c>
      <c r="T18" s="59">
        <v>50</v>
      </c>
      <c r="U18" s="60" t="str">
        <f t="shared" si="0"/>
        <v>N/A</v>
      </c>
    </row>
    <row r="19" spans="1:22" ht="75" customHeight="1">
      <c r="A19" s="56"/>
      <c r="B19" s="61" t="s">
        <v>43</v>
      </c>
      <c r="C19" s="62" t="s">
        <v>1170</v>
      </c>
      <c r="D19" s="62"/>
      <c r="E19" s="62"/>
      <c r="F19" s="62"/>
      <c r="G19" s="62"/>
      <c r="H19" s="62"/>
      <c r="I19" s="62" t="s">
        <v>1171</v>
      </c>
      <c r="J19" s="62"/>
      <c r="K19" s="62"/>
      <c r="L19" s="62" t="s">
        <v>1172</v>
      </c>
      <c r="M19" s="62"/>
      <c r="N19" s="62"/>
      <c r="O19" s="62"/>
      <c r="P19" s="63" t="s">
        <v>40</v>
      </c>
      <c r="Q19" s="63" t="s">
        <v>60</v>
      </c>
      <c r="R19" s="63">
        <v>100</v>
      </c>
      <c r="S19" s="63">
        <v>0</v>
      </c>
      <c r="T19" s="63">
        <v>0</v>
      </c>
      <c r="U19" s="65" t="str">
        <f t="shared" si="0"/>
        <v>N/A</v>
      </c>
    </row>
    <row r="20" spans="1:22" ht="75" customHeight="1" thickBot="1">
      <c r="A20" s="56"/>
      <c r="B20" s="61" t="s">
        <v>43</v>
      </c>
      <c r="C20" s="62" t="s">
        <v>1173</v>
      </c>
      <c r="D20" s="62"/>
      <c r="E20" s="62"/>
      <c r="F20" s="62"/>
      <c r="G20" s="62"/>
      <c r="H20" s="62"/>
      <c r="I20" s="62" t="s">
        <v>1174</v>
      </c>
      <c r="J20" s="62"/>
      <c r="K20" s="62"/>
      <c r="L20" s="62" t="s">
        <v>1175</v>
      </c>
      <c r="M20" s="62"/>
      <c r="N20" s="62"/>
      <c r="O20" s="62"/>
      <c r="P20" s="63" t="s">
        <v>40</v>
      </c>
      <c r="Q20" s="63" t="s">
        <v>60</v>
      </c>
      <c r="R20" s="63">
        <v>100</v>
      </c>
      <c r="S20" s="63">
        <v>0</v>
      </c>
      <c r="T20" s="63">
        <v>16.670000000000002</v>
      </c>
      <c r="U20" s="65" t="str">
        <f t="shared" si="0"/>
        <v>N/A</v>
      </c>
    </row>
    <row r="21" spans="1:22" ht="22.5" customHeight="1" thickTop="1" thickBot="1">
      <c r="B21" s="9" t="s">
        <v>61</v>
      </c>
      <c r="C21" s="10"/>
      <c r="D21" s="10"/>
      <c r="E21" s="10"/>
      <c r="F21" s="10"/>
      <c r="G21" s="10"/>
      <c r="H21" s="11"/>
      <c r="I21" s="11"/>
      <c r="J21" s="11"/>
      <c r="K21" s="11"/>
      <c r="L21" s="11"/>
      <c r="M21" s="11"/>
      <c r="N21" s="11"/>
      <c r="O21" s="11"/>
      <c r="P21" s="11"/>
      <c r="Q21" s="11"/>
      <c r="R21" s="11"/>
      <c r="S21" s="11"/>
      <c r="T21" s="11"/>
      <c r="U21" s="12"/>
      <c r="V21" s="66"/>
    </row>
    <row r="22" spans="1:22" ht="26.25" customHeight="1" thickTop="1">
      <c r="B22" s="67"/>
      <c r="C22" s="68"/>
      <c r="D22" s="68"/>
      <c r="E22" s="68"/>
      <c r="F22" s="68"/>
      <c r="G22" s="68"/>
      <c r="H22" s="69"/>
      <c r="I22" s="69"/>
      <c r="J22" s="69"/>
      <c r="K22" s="69"/>
      <c r="L22" s="69"/>
      <c r="M22" s="69"/>
      <c r="N22" s="69"/>
      <c r="O22" s="69"/>
      <c r="P22" s="70"/>
      <c r="Q22" s="71"/>
      <c r="R22" s="72" t="s">
        <v>62</v>
      </c>
      <c r="S22" s="40" t="s">
        <v>63</v>
      </c>
      <c r="T22" s="72" t="s">
        <v>64</v>
      </c>
      <c r="U22" s="40" t="s">
        <v>65</v>
      </c>
    </row>
    <row r="23" spans="1:22" ht="26.25" customHeight="1" thickBot="1">
      <c r="B23" s="73"/>
      <c r="C23" s="74"/>
      <c r="D23" s="74"/>
      <c r="E23" s="74"/>
      <c r="F23" s="74"/>
      <c r="G23" s="74"/>
      <c r="H23" s="75"/>
      <c r="I23" s="75"/>
      <c r="J23" s="75"/>
      <c r="K23" s="75"/>
      <c r="L23" s="75"/>
      <c r="M23" s="75"/>
      <c r="N23" s="75"/>
      <c r="O23" s="75"/>
      <c r="P23" s="76"/>
      <c r="Q23" s="77"/>
      <c r="R23" s="78" t="s">
        <v>66</v>
      </c>
      <c r="S23" s="77" t="s">
        <v>66</v>
      </c>
      <c r="T23" s="77" t="s">
        <v>66</v>
      </c>
      <c r="U23" s="77" t="s">
        <v>67</v>
      </c>
    </row>
    <row r="24" spans="1:22" ht="13.5" customHeight="1" thickBot="1">
      <c r="B24" s="79" t="s">
        <v>68</v>
      </c>
      <c r="C24" s="80"/>
      <c r="D24" s="80"/>
      <c r="E24" s="81"/>
      <c r="F24" s="81"/>
      <c r="G24" s="81"/>
      <c r="H24" s="82"/>
      <c r="I24" s="82"/>
      <c r="J24" s="82"/>
      <c r="K24" s="82"/>
      <c r="L24" s="82"/>
      <c r="M24" s="82"/>
      <c r="N24" s="82"/>
      <c r="O24" s="82"/>
      <c r="P24" s="83"/>
      <c r="Q24" s="83"/>
      <c r="R24" s="84">
        <f>73.282256</f>
        <v>73.282256000000004</v>
      </c>
      <c r="S24" s="84">
        <f>63.440629</f>
        <v>63.440629000000001</v>
      </c>
      <c r="T24" s="84">
        <f>262.463956</f>
        <v>262.463956</v>
      </c>
      <c r="U24" s="85">
        <f>+IF(ISERR(T24/S24*100),"N/A",T24/S24*100)</f>
        <v>413.71587914111007</v>
      </c>
    </row>
    <row r="25" spans="1:22" ht="13.5" customHeight="1" thickBot="1">
      <c r="B25" s="86" t="s">
        <v>69</v>
      </c>
      <c r="C25" s="87"/>
      <c r="D25" s="87"/>
      <c r="E25" s="88"/>
      <c r="F25" s="88"/>
      <c r="G25" s="88"/>
      <c r="H25" s="89"/>
      <c r="I25" s="89"/>
      <c r="J25" s="89"/>
      <c r="K25" s="89"/>
      <c r="L25" s="89"/>
      <c r="M25" s="89"/>
      <c r="N25" s="89"/>
      <c r="O25" s="89"/>
      <c r="P25" s="90"/>
      <c r="Q25" s="90"/>
      <c r="R25" s="84">
        <f>312.467434</f>
        <v>312.46743400000003</v>
      </c>
      <c r="S25" s="84">
        <f>304.11453689</f>
        <v>304.11453689000001</v>
      </c>
      <c r="T25" s="84">
        <f>262.463956</f>
        <v>262.463956</v>
      </c>
      <c r="U25" s="85">
        <f>+IF(ISERR(T25/S25*100),"N/A",T25/S25*100)</f>
        <v>86.30431109412396</v>
      </c>
    </row>
    <row r="26" spans="1:22" ht="14.7" customHeight="1" thickTop="1" thickBot="1">
      <c r="B26" s="9" t="s">
        <v>70</v>
      </c>
      <c r="C26" s="10"/>
      <c r="D26" s="10"/>
      <c r="E26" s="10"/>
      <c r="F26" s="10"/>
      <c r="G26" s="10"/>
      <c r="H26" s="11"/>
      <c r="I26" s="11"/>
      <c r="J26" s="11"/>
      <c r="K26" s="11"/>
      <c r="L26" s="11"/>
      <c r="M26" s="11"/>
      <c r="N26" s="11"/>
      <c r="O26" s="11"/>
      <c r="P26" s="11"/>
      <c r="Q26" s="11"/>
      <c r="R26" s="11"/>
      <c r="S26" s="11"/>
      <c r="T26" s="11"/>
      <c r="U26" s="12"/>
    </row>
    <row r="27" spans="1:22" ht="44.25" customHeight="1" thickTop="1">
      <c r="B27" s="91" t="s">
        <v>71</v>
      </c>
      <c r="C27" s="93"/>
      <c r="D27" s="93"/>
      <c r="E27" s="93"/>
      <c r="F27" s="93"/>
      <c r="G27" s="93"/>
      <c r="H27" s="93"/>
      <c r="I27" s="93"/>
      <c r="J27" s="93"/>
      <c r="K27" s="93"/>
      <c r="L27" s="93"/>
      <c r="M27" s="93"/>
      <c r="N27" s="93"/>
      <c r="O27" s="93"/>
      <c r="P27" s="93"/>
      <c r="Q27" s="93"/>
      <c r="R27" s="93"/>
      <c r="S27" s="93"/>
      <c r="T27" s="93"/>
      <c r="U27" s="92"/>
    </row>
    <row r="28" spans="1:22" ht="34.5" customHeight="1">
      <c r="B28" s="94" t="s">
        <v>73</v>
      </c>
      <c r="C28" s="96"/>
      <c r="D28" s="96"/>
      <c r="E28" s="96"/>
      <c r="F28" s="96"/>
      <c r="G28" s="96"/>
      <c r="H28" s="96"/>
      <c r="I28" s="96"/>
      <c r="J28" s="96"/>
      <c r="K28" s="96"/>
      <c r="L28" s="96"/>
      <c r="M28" s="96"/>
      <c r="N28" s="96"/>
      <c r="O28" s="96"/>
      <c r="P28" s="96"/>
      <c r="Q28" s="96"/>
      <c r="R28" s="96"/>
      <c r="S28" s="96"/>
      <c r="T28" s="96"/>
      <c r="U28" s="95"/>
    </row>
    <row r="29" spans="1:22" ht="34.5" customHeight="1">
      <c r="B29" s="94" t="s">
        <v>1176</v>
      </c>
      <c r="C29" s="96"/>
      <c r="D29" s="96"/>
      <c r="E29" s="96"/>
      <c r="F29" s="96"/>
      <c r="G29" s="96"/>
      <c r="H29" s="96"/>
      <c r="I29" s="96"/>
      <c r="J29" s="96"/>
      <c r="K29" s="96"/>
      <c r="L29" s="96"/>
      <c r="M29" s="96"/>
      <c r="N29" s="96"/>
      <c r="O29" s="96"/>
      <c r="P29" s="96"/>
      <c r="Q29" s="96"/>
      <c r="R29" s="96"/>
      <c r="S29" s="96"/>
      <c r="T29" s="96"/>
      <c r="U29" s="95"/>
    </row>
    <row r="30" spans="1:22" ht="34.5" customHeight="1">
      <c r="B30" s="94" t="s">
        <v>1177</v>
      </c>
      <c r="C30" s="96"/>
      <c r="D30" s="96"/>
      <c r="E30" s="96"/>
      <c r="F30" s="96"/>
      <c r="G30" s="96"/>
      <c r="H30" s="96"/>
      <c r="I30" s="96"/>
      <c r="J30" s="96"/>
      <c r="K30" s="96"/>
      <c r="L30" s="96"/>
      <c r="M30" s="96"/>
      <c r="N30" s="96"/>
      <c r="O30" s="96"/>
      <c r="P30" s="96"/>
      <c r="Q30" s="96"/>
      <c r="R30" s="96"/>
      <c r="S30" s="96"/>
      <c r="T30" s="96"/>
      <c r="U30" s="95"/>
    </row>
    <row r="31" spans="1:22" ht="34.5" customHeight="1">
      <c r="B31" s="94" t="s">
        <v>1178</v>
      </c>
      <c r="C31" s="96"/>
      <c r="D31" s="96"/>
      <c r="E31" s="96"/>
      <c r="F31" s="96"/>
      <c r="G31" s="96"/>
      <c r="H31" s="96"/>
      <c r="I31" s="96"/>
      <c r="J31" s="96"/>
      <c r="K31" s="96"/>
      <c r="L31" s="96"/>
      <c r="M31" s="96"/>
      <c r="N31" s="96"/>
      <c r="O31" s="96"/>
      <c r="P31" s="96"/>
      <c r="Q31" s="96"/>
      <c r="R31" s="96"/>
      <c r="S31" s="96"/>
      <c r="T31" s="96"/>
      <c r="U31" s="95"/>
    </row>
    <row r="32" spans="1:22" ht="34.5" customHeight="1">
      <c r="B32" s="94" t="s">
        <v>1179</v>
      </c>
      <c r="C32" s="96"/>
      <c r="D32" s="96"/>
      <c r="E32" s="96"/>
      <c r="F32" s="96"/>
      <c r="G32" s="96"/>
      <c r="H32" s="96"/>
      <c r="I32" s="96"/>
      <c r="J32" s="96"/>
      <c r="K32" s="96"/>
      <c r="L32" s="96"/>
      <c r="M32" s="96"/>
      <c r="N32" s="96"/>
      <c r="O32" s="96"/>
      <c r="P32" s="96"/>
      <c r="Q32" s="96"/>
      <c r="R32" s="96"/>
      <c r="S32" s="96"/>
      <c r="T32" s="96"/>
      <c r="U32" s="95"/>
    </row>
    <row r="33" spans="2:21" ht="34.5" customHeight="1">
      <c r="B33" s="94" t="s">
        <v>1180</v>
      </c>
      <c r="C33" s="96"/>
      <c r="D33" s="96"/>
      <c r="E33" s="96"/>
      <c r="F33" s="96"/>
      <c r="G33" s="96"/>
      <c r="H33" s="96"/>
      <c r="I33" s="96"/>
      <c r="J33" s="96"/>
      <c r="K33" s="96"/>
      <c r="L33" s="96"/>
      <c r="M33" s="96"/>
      <c r="N33" s="96"/>
      <c r="O33" s="96"/>
      <c r="P33" s="96"/>
      <c r="Q33" s="96"/>
      <c r="R33" s="96"/>
      <c r="S33" s="96"/>
      <c r="T33" s="96"/>
      <c r="U33" s="95"/>
    </row>
    <row r="34" spans="2:21" ht="34.5" customHeight="1">
      <c r="B34" s="94" t="s">
        <v>1181</v>
      </c>
      <c r="C34" s="96"/>
      <c r="D34" s="96"/>
      <c r="E34" s="96"/>
      <c r="F34" s="96"/>
      <c r="G34" s="96"/>
      <c r="H34" s="96"/>
      <c r="I34" s="96"/>
      <c r="J34" s="96"/>
      <c r="K34" s="96"/>
      <c r="L34" s="96"/>
      <c r="M34" s="96"/>
      <c r="N34" s="96"/>
      <c r="O34" s="96"/>
      <c r="P34" s="96"/>
      <c r="Q34" s="96"/>
      <c r="R34" s="96"/>
      <c r="S34" s="96"/>
      <c r="T34" s="96"/>
      <c r="U34" s="95"/>
    </row>
    <row r="35" spans="2:21" ht="48.45" customHeight="1">
      <c r="B35" s="94" t="s">
        <v>1182</v>
      </c>
      <c r="C35" s="96"/>
      <c r="D35" s="96"/>
      <c r="E35" s="96"/>
      <c r="F35" s="96"/>
      <c r="G35" s="96"/>
      <c r="H35" s="96"/>
      <c r="I35" s="96"/>
      <c r="J35" s="96"/>
      <c r="K35" s="96"/>
      <c r="L35" s="96"/>
      <c r="M35" s="96"/>
      <c r="N35" s="96"/>
      <c r="O35" s="96"/>
      <c r="P35" s="96"/>
      <c r="Q35" s="96"/>
      <c r="R35" s="96"/>
      <c r="S35" s="96"/>
      <c r="T35" s="96"/>
      <c r="U35" s="95"/>
    </row>
    <row r="36" spans="2:21" ht="18" customHeight="1">
      <c r="B36" s="94" t="s">
        <v>1183</v>
      </c>
      <c r="C36" s="96"/>
      <c r="D36" s="96"/>
      <c r="E36" s="96"/>
      <c r="F36" s="96"/>
      <c r="G36" s="96"/>
      <c r="H36" s="96"/>
      <c r="I36" s="96"/>
      <c r="J36" s="96"/>
      <c r="K36" s="96"/>
      <c r="L36" s="96"/>
      <c r="M36" s="96"/>
      <c r="N36" s="96"/>
      <c r="O36" s="96"/>
      <c r="P36" s="96"/>
      <c r="Q36" s="96"/>
      <c r="R36" s="96"/>
      <c r="S36" s="96"/>
      <c r="T36" s="96"/>
      <c r="U36" s="95"/>
    </row>
    <row r="37" spans="2:21" ht="30.75" customHeight="1" thickBot="1">
      <c r="B37" s="97" t="s">
        <v>1184</v>
      </c>
      <c r="C37" s="99"/>
      <c r="D37" s="99"/>
      <c r="E37" s="99"/>
      <c r="F37" s="99"/>
      <c r="G37" s="99"/>
      <c r="H37" s="99"/>
      <c r="I37" s="99"/>
      <c r="J37" s="99"/>
      <c r="K37" s="99"/>
      <c r="L37" s="99"/>
      <c r="M37" s="99"/>
      <c r="N37" s="99"/>
      <c r="O37" s="99"/>
      <c r="P37" s="99"/>
      <c r="Q37" s="99"/>
      <c r="R37" s="99"/>
      <c r="S37" s="99"/>
      <c r="T37" s="99"/>
      <c r="U37" s="98"/>
    </row>
  </sheetData>
  <mergeCells count="64">
    <mergeCell ref="B34:U34"/>
    <mergeCell ref="B35:U35"/>
    <mergeCell ref="B36:U36"/>
    <mergeCell ref="B37:U37"/>
    <mergeCell ref="B28:U28"/>
    <mergeCell ref="B29:U29"/>
    <mergeCell ref="B30:U30"/>
    <mergeCell ref="B31:U31"/>
    <mergeCell ref="B32:U32"/>
    <mergeCell ref="B33:U33"/>
    <mergeCell ref="C20:H20"/>
    <mergeCell ref="I20:K20"/>
    <mergeCell ref="L20:O20"/>
    <mergeCell ref="B24:D24"/>
    <mergeCell ref="B25:D25"/>
    <mergeCell ref="B27:U27"/>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2" fitToHeight="10" orientation="landscape" r:id="rId1"/>
  <headerFooter>
    <oddFooter>&amp;R&amp;P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3"/>
  <sheetViews>
    <sheetView view="pageBreakPreview" zoomScale="80" zoomScaleNormal="80" zoomScaleSheetLayoutView="80" workbookViewId="0">
      <selection activeCell="T9" sqref="T9:T10"/>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23.886718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34.441406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1185</v>
      </c>
      <c r="D4" s="15" t="s">
        <v>1186</v>
      </c>
      <c r="E4" s="15"/>
      <c r="F4" s="15"/>
      <c r="G4" s="15"/>
      <c r="H4" s="15"/>
      <c r="I4" s="16"/>
      <c r="J4" s="17" t="s">
        <v>6</v>
      </c>
      <c r="K4" s="18" t="s">
        <v>7</v>
      </c>
      <c r="L4" s="19" t="s">
        <v>8</v>
      </c>
      <c r="M4" s="19"/>
      <c r="N4" s="19"/>
      <c r="O4" s="19"/>
      <c r="P4" s="17" t="s">
        <v>9</v>
      </c>
      <c r="Q4" s="19" t="s">
        <v>1187</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1188</v>
      </c>
      <c r="D11" s="58"/>
      <c r="E11" s="58"/>
      <c r="F11" s="58"/>
      <c r="G11" s="58"/>
      <c r="H11" s="58"/>
      <c r="I11" s="58" t="s">
        <v>1189</v>
      </c>
      <c r="J11" s="58"/>
      <c r="K11" s="58"/>
      <c r="L11" s="58" t="s">
        <v>1190</v>
      </c>
      <c r="M11" s="58"/>
      <c r="N11" s="58"/>
      <c r="O11" s="58"/>
      <c r="P11" s="59" t="s">
        <v>40</v>
      </c>
      <c r="Q11" s="59" t="s">
        <v>41</v>
      </c>
      <c r="R11" s="59">
        <v>0</v>
      </c>
      <c r="S11" s="59" t="s">
        <v>42</v>
      </c>
      <c r="T11" s="59" t="s">
        <v>42</v>
      </c>
      <c r="U11" s="60" t="str">
        <f>IF(ISERR((S11-T11)*100/S11+100),"N/A",(S11-T11)*100/S11+100)</f>
        <v>N/A</v>
      </c>
    </row>
    <row r="12" spans="1:34" ht="75" customHeight="1">
      <c r="A12" s="56"/>
      <c r="B12" s="61" t="s">
        <v>43</v>
      </c>
      <c r="C12" s="62" t="s">
        <v>43</v>
      </c>
      <c r="D12" s="62"/>
      <c r="E12" s="62"/>
      <c r="F12" s="62"/>
      <c r="G12" s="62"/>
      <c r="H12" s="62"/>
      <c r="I12" s="62" t="s">
        <v>1191</v>
      </c>
      <c r="J12" s="62"/>
      <c r="K12" s="62"/>
      <c r="L12" s="62" t="s">
        <v>1192</v>
      </c>
      <c r="M12" s="62"/>
      <c r="N12" s="62"/>
      <c r="O12" s="62"/>
      <c r="P12" s="63" t="s">
        <v>40</v>
      </c>
      <c r="Q12" s="63" t="s">
        <v>41</v>
      </c>
      <c r="R12" s="64">
        <v>75</v>
      </c>
      <c r="S12" s="64" t="s">
        <v>42</v>
      </c>
      <c r="T12" s="64" t="s">
        <v>42</v>
      </c>
      <c r="U12" s="65" t="str">
        <f t="shared" ref="U12:U38" si="0">IF(ISERR(T12/S12*100),"N/A",T12/S12*100)</f>
        <v>N/A</v>
      </c>
    </row>
    <row r="13" spans="1:34" ht="75" customHeight="1" thickBot="1">
      <c r="A13" s="56"/>
      <c r="B13" s="61" t="s">
        <v>43</v>
      </c>
      <c r="C13" s="62" t="s">
        <v>43</v>
      </c>
      <c r="D13" s="62"/>
      <c r="E13" s="62"/>
      <c r="F13" s="62"/>
      <c r="G13" s="62"/>
      <c r="H13" s="62"/>
      <c r="I13" s="62" t="s">
        <v>1193</v>
      </c>
      <c r="J13" s="62"/>
      <c r="K13" s="62"/>
      <c r="L13" s="62" t="s">
        <v>1194</v>
      </c>
      <c r="M13" s="62"/>
      <c r="N13" s="62"/>
      <c r="O13" s="62"/>
      <c r="P13" s="63" t="s">
        <v>40</v>
      </c>
      <c r="Q13" s="63" t="s">
        <v>41</v>
      </c>
      <c r="R13" s="63">
        <v>100</v>
      </c>
      <c r="S13" s="63" t="s">
        <v>42</v>
      </c>
      <c r="T13" s="63" t="s">
        <v>42</v>
      </c>
      <c r="U13" s="65" t="str">
        <f t="shared" si="0"/>
        <v>N/A</v>
      </c>
    </row>
    <row r="14" spans="1:34" ht="75" customHeight="1" thickTop="1">
      <c r="A14" s="56"/>
      <c r="B14" s="57" t="s">
        <v>46</v>
      </c>
      <c r="C14" s="58" t="s">
        <v>1195</v>
      </c>
      <c r="D14" s="58"/>
      <c r="E14" s="58"/>
      <c r="F14" s="58"/>
      <c r="G14" s="58"/>
      <c r="H14" s="58"/>
      <c r="I14" s="58" t="s">
        <v>1196</v>
      </c>
      <c r="J14" s="58"/>
      <c r="K14" s="58"/>
      <c r="L14" s="58" t="s">
        <v>1197</v>
      </c>
      <c r="M14" s="58"/>
      <c r="N14" s="58"/>
      <c r="O14" s="58"/>
      <c r="P14" s="59" t="s">
        <v>40</v>
      </c>
      <c r="Q14" s="59" t="s">
        <v>1198</v>
      </c>
      <c r="R14" s="59">
        <v>95</v>
      </c>
      <c r="S14" s="59" t="s">
        <v>42</v>
      </c>
      <c r="T14" s="59" t="s">
        <v>42</v>
      </c>
      <c r="U14" s="60" t="str">
        <f t="shared" si="0"/>
        <v>N/A</v>
      </c>
    </row>
    <row r="15" spans="1:34" ht="75" customHeight="1">
      <c r="A15" s="56"/>
      <c r="B15" s="61" t="s">
        <v>43</v>
      </c>
      <c r="C15" s="62" t="s">
        <v>43</v>
      </c>
      <c r="D15" s="62"/>
      <c r="E15" s="62"/>
      <c r="F15" s="62"/>
      <c r="G15" s="62"/>
      <c r="H15" s="62"/>
      <c r="I15" s="62" t="s">
        <v>1199</v>
      </c>
      <c r="J15" s="62"/>
      <c r="K15" s="62"/>
      <c r="L15" s="62" t="s">
        <v>1200</v>
      </c>
      <c r="M15" s="62"/>
      <c r="N15" s="62"/>
      <c r="O15" s="62"/>
      <c r="P15" s="63" t="s">
        <v>40</v>
      </c>
      <c r="Q15" s="63" t="s">
        <v>41</v>
      </c>
      <c r="R15" s="63">
        <v>100</v>
      </c>
      <c r="S15" s="63" t="s">
        <v>42</v>
      </c>
      <c r="T15" s="63" t="s">
        <v>42</v>
      </c>
      <c r="U15" s="65" t="str">
        <f t="shared" si="0"/>
        <v>N/A</v>
      </c>
    </row>
    <row r="16" spans="1:34" ht="75" customHeight="1" thickBot="1">
      <c r="A16" s="56"/>
      <c r="B16" s="61" t="s">
        <v>43</v>
      </c>
      <c r="C16" s="62" t="s">
        <v>43</v>
      </c>
      <c r="D16" s="62"/>
      <c r="E16" s="62"/>
      <c r="F16" s="62"/>
      <c r="G16" s="62"/>
      <c r="H16" s="62"/>
      <c r="I16" s="62" t="s">
        <v>1201</v>
      </c>
      <c r="J16" s="62"/>
      <c r="K16" s="62"/>
      <c r="L16" s="62" t="s">
        <v>1202</v>
      </c>
      <c r="M16" s="62"/>
      <c r="N16" s="62"/>
      <c r="O16" s="62"/>
      <c r="P16" s="63" t="s">
        <v>40</v>
      </c>
      <c r="Q16" s="63" t="s">
        <v>41</v>
      </c>
      <c r="R16" s="63">
        <v>100</v>
      </c>
      <c r="S16" s="63" t="s">
        <v>42</v>
      </c>
      <c r="T16" s="63" t="s">
        <v>42</v>
      </c>
      <c r="U16" s="65" t="str">
        <f t="shared" si="0"/>
        <v>N/A</v>
      </c>
    </row>
    <row r="17" spans="1:21" ht="75" customHeight="1" thickTop="1">
      <c r="A17" s="56"/>
      <c r="B17" s="57" t="s">
        <v>51</v>
      </c>
      <c r="C17" s="58" t="s">
        <v>1203</v>
      </c>
      <c r="D17" s="58"/>
      <c r="E17" s="58"/>
      <c r="F17" s="58"/>
      <c r="G17" s="58"/>
      <c r="H17" s="58"/>
      <c r="I17" s="58" t="s">
        <v>1204</v>
      </c>
      <c r="J17" s="58"/>
      <c r="K17" s="58"/>
      <c r="L17" s="58" t="s">
        <v>1205</v>
      </c>
      <c r="M17" s="58"/>
      <c r="N17" s="58"/>
      <c r="O17" s="58"/>
      <c r="P17" s="59" t="s">
        <v>40</v>
      </c>
      <c r="Q17" s="59" t="s">
        <v>60</v>
      </c>
      <c r="R17" s="59">
        <v>100</v>
      </c>
      <c r="S17" s="59">
        <v>33.33</v>
      </c>
      <c r="T17" s="59">
        <v>33.33</v>
      </c>
      <c r="U17" s="60">
        <f t="shared" si="0"/>
        <v>100</v>
      </c>
    </row>
    <row r="18" spans="1:21" ht="75" customHeight="1">
      <c r="A18" s="56"/>
      <c r="B18" s="61" t="s">
        <v>43</v>
      </c>
      <c r="C18" s="62" t="s">
        <v>1206</v>
      </c>
      <c r="D18" s="62"/>
      <c r="E18" s="62"/>
      <c r="F18" s="62"/>
      <c r="G18" s="62"/>
      <c r="H18" s="62"/>
      <c r="I18" s="62" t="s">
        <v>1207</v>
      </c>
      <c r="J18" s="62"/>
      <c r="K18" s="62"/>
      <c r="L18" s="62" t="s">
        <v>1208</v>
      </c>
      <c r="M18" s="62"/>
      <c r="N18" s="62"/>
      <c r="O18" s="62"/>
      <c r="P18" s="63" t="s">
        <v>40</v>
      </c>
      <c r="Q18" s="63" t="s">
        <v>60</v>
      </c>
      <c r="R18" s="63">
        <v>100</v>
      </c>
      <c r="S18" s="63">
        <v>50.3</v>
      </c>
      <c r="T18" s="63">
        <v>50.3</v>
      </c>
      <c r="U18" s="65">
        <f t="shared" si="0"/>
        <v>100</v>
      </c>
    </row>
    <row r="19" spans="1:21" ht="75" customHeight="1">
      <c r="A19" s="56"/>
      <c r="B19" s="61" t="s">
        <v>43</v>
      </c>
      <c r="C19" s="62" t="s">
        <v>1209</v>
      </c>
      <c r="D19" s="62"/>
      <c r="E19" s="62"/>
      <c r="F19" s="62"/>
      <c r="G19" s="62"/>
      <c r="H19" s="62"/>
      <c r="I19" s="62" t="s">
        <v>1210</v>
      </c>
      <c r="J19" s="62"/>
      <c r="K19" s="62"/>
      <c r="L19" s="62" t="s">
        <v>1211</v>
      </c>
      <c r="M19" s="62"/>
      <c r="N19" s="62"/>
      <c r="O19" s="62"/>
      <c r="P19" s="63" t="s">
        <v>40</v>
      </c>
      <c r="Q19" s="63" t="s">
        <v>60</v>
      </c>
      <c r="R19" s="63">
        <v>100</v>
      </c>
      <c r="S19" s="63">
        <v>45.85</v>
      </c>
      <c r="T19" s="63">
        <v>45.85</v>
      </c>
      <c r="U19" s="65">
        <f t="shared" si="0"/>
        <v>100</v>
      </c>
    </row>
    <row r="20" spans="1:21" ht="75" customHeight="1">
      <c r="A20" s="56"/>
      <c r="B20" s="61" t="s">
        <v>43</v>
      </c>
      <c r="C20" s="62" t="s">
        <v>43</v>
      </c>
      <c r="D20" s="62"/>
      <c r="E20" s="62"/>
      <c r="F20" s="62"/>
      <c r="G20" s="62"/>
      <c r="H20" s="62"/>
      <c r="I20" s="62" t="s">
        <v>1212</v>
      </c>
      <c r="J20" s="62"/>
      <c r="K20" s="62"/>
      <c r="L20" s="62" t="s">
        <v>1213</v>
      </c>
      <c r="M20" s="62"/>
      <c r="N20" s="62"/>
      <c r="O20" s="62"/>
      <c r="P20" s="63" t="s">
        <v>40</v>
      </c>
      <c r="Q20" s="63" t="s">
        <v>116</v>
      </c>
      <c r="R20" s="63">
        <v>100</v>
      </c>
      <c r="S20" s="63">
        <v>58.62</v>
      </c>
      <c r="T20" s="63">
        <v>58.62</v>
      </c>
      <c r="U20" s="65">
        <f t="shared" si="0"/>
        <v>100</v>
      </c>
    </row>
    <row r="21" spans="1:21" ht="75" customHeight="1">
      <c r="A21" s="56"/>
      <c r="B21" s="61" t="s">
        <v>43</v>
      </c>
      <c r="C21" s="62" t="s">
        <v>1214</v>
      </c>
      <c r="D21" s="62"/>
      <c r="E21" s="62"/>
      <c r="F21" s="62"/>
      <c r="G21" s="62"/>
      <c r="H21" s="62"/>
      <c r="I21" s="62" t="s">
        <v>1215</v>
      </c>
      <c r="J21" s="62"/>
      <c r="K21" s="62"/>
      <c r="L21" s="62" t="s">
        <v>1216</v>
      </c>
      <c r="M21" s="62"/>
      <c r="N21" s="62"/>
      <c r="O21" s="62"/>
      <c r="P21" s="63" t="s">
        <v>40</v>
      </c>
      <c r="Q21" s="63" t="s">
        <v>116</v>
      </c>
      <c r="R21" s="63">
        <v>25</v>
      </c>
      <c r="S21" s="63">
        <v>5</v>
      </c>
      <c r="T21" s="63">
        <v>19.66</v>
      </c>
      <c r="U21" s="65">
        <f t="shared" si="0"/>
        <v>393.2</v>
      </c>
    </row>
    <row r="22" spans="1:21" ht="75" customHeight="1">
      <c r="A22" s="56"/>
      <c r="B22" s="61" t="s">
        <v>43</v>
      </c>
      <c r="C22" s="62" t="s">
        <v>1217</v>
      </c>
      <c r="D22" s="62"/>
      <c r="E22" s="62"/>
      <c r="F22" s="62"/>
      <c r="G22" s="62"/>
      <c r="H22" s="62"/>
      <c r="I22" s="62" t="s">
        <v>1218</v>
      </c>
      <c r="J22" s="62"/>
      <c r="K22" s="62"/>
      <c r="L22" s="62" t="s">
        <v>1219</v>
      </c>
      <c r="M22" s="62"/>
      <c r="N22" s="62"/>
      <c r="O22" s="62"/>
      <c r="P22" s="63" t="s">
        <v>40</v>
      </c>
      <c r="Q22" s="63" t="s">
        <v>55</v>
      </c>
      <c r="R22" s="63">
        <v>100</v>
      </c>
      <c r="S22" s="63">
        <v>48.27</v>
      </c>
      <c r="T22" s="63">
        <v>48.28</v>
      </c>
      <c r="U22" s="65">
        <f t="shared" si="0"/>
        <v>100.02071680132588</v>
      </c>
    </row>
    <row r="23" spans="1:21" ht="75" customHeight="1">
      <c r="A23" s="56"/>
      <c r="B23" s="61" t="s">
        <v>43</v>
      </c>
      <c r="C23" s="62" t="s">
        <v>1220</v>
      </c>
      <c r="D23" s="62"/>
      <c r="E23" s="62"/>
      <c r="F23" s="62"/>
      <c r="G23" s="62"/>
      <c r="H23" s="62"/>
      <c r="I23" s="62" t="s">
        <v>1221</v>
      </c>
      <c r="J23" s="62"/>
      <c r="K23" s="62"/>
      <c r="L23" s="62" t="s">
        <v>1222</v>
      </c>
      <c r="M23" s="62"/>
      <c r="N23" s="62"/>
      <c r="O23" s="62"/>
      <c r="P23" s="63" t="s">
        <v>40</v>
      </c>
      <c r="Q23" s="63" t="s">
        <v>60</v>
      </c>
      <c r="R23" s="63">
        <v>100</v>
      </c>
      <c r="S23" s="63">
        <v>50</v>
      </c>
      <c r="T23" s="63">
        <v>69.75</v>
      </c>
      <c r="U23" s="65">
        <f t="shared" si="0"/>
        <v>139.5</v>
      </c>
    </row>
    <row r="24" spans="1:21" ht="75" customHeight="1">
      <c r="A24" s="56"/>
      <c r="B24" s="61" t="s">
        <v>43</v>
      </c>
      <c r="C24" s="62" t="s">
        <v>1223</v>
      </c>
      <c r="D24" s="62"/>
      <c r="E24" s="62"/>
      <c r="F24" s="62"/>
      <c r="G24" s="62"/>
      <c r="H24" s="62"/>
      <c r="I24" s="62" t="s">
        <v>1224</v>
      </c>
      <c r="J24" s="62"/>
      <c r="K24" s="62"/>
      <c r="L24" s="62" t="s">
        <v>1225</v>
      </c>
      <c r="M24" s="62"/>
      <c r="N24" s="62"/>
      <c r="O24" s="62"/>
      <c r="P24" s="63" t="s">
        <v>40</v>
      </c>
      <c r="Q24" s="63" t="s">
        <v>60</v>
      </c>
      <c r="R24" s="63">
        <v>100</v>
      </c>
      <c r="S24" s="63">
        <v>50</v>
      </c>
      <c r="T24" s="63">
        <v>50</v>
      </c>
      <c r="U24" s="65">
        <f t="shared" si="0"/>
        <v>100</v>
      </c>
    </row>
    <row r="25" spans="1:21" ht="75" customHeight="1" thickBot="1">
      <c r="A25" s="56"/>
      <c r="B25" s="61" t="s">
        <v>43</v>
      </c>
      <c r="C25" s="62" t="s">
        <v>1226</v>
      </c>
      <c r="D25" s="62"/>
      <c r="E25" s="62"/>
      <c r="F25" s="62"/>
      <c r="G25" s="62"/>
      <c r="H25" s="62"/>
      <c r="I25" s="62" t="s">
        <v>1227</v>
      </c>
      <c r="J25" s="62"/>
      <c r="K25" s="62"/>
      <c r="L25" s="62" t="s">
        <v>1228</v>
      </c>
      <c r="M25" s="62"/>
      <c r="N25" s="62"/>
      <c r="O25" s="62"/>
      <c r="P25" s="63" t="s">
        <v>40</v>
      </c>
      <c r="Q25" s="63" t="s">
        <v>60</v>
      </c>
      <c r="R25" s="63">
        <v>100</v>
      </c>
      <c r="S25" s="63">
        <v>50</v>
      </c>
      <c r="T25" s="63">
        <v>50</v>
      </c>
      <c r="U25" s="65">
        <f t="shared" si="0"/>
        <v>100</v>
      </c>
    </row>
    <row r="26" spans="1:21" ht="75" customHeight="1" thickTop="1">
      <c r="A26" s="56"/>
      <c r="B26" s="57" t="s">
        <v>56</v>
      </c>
      <c r="C26" s="58" t="s">
        <v>1229</v>
      </c>
      <c r="D26" s="58"/>
      <c r="E26" s="58"/>
      <c r="F26" s="58"/>
      <c r="G26" s="58"/>
      <c r="H26" s="58"/>
      <c r="I26" s="58" t="s">
        <v>1230</v>
      </c>
      <c r="J26" s="58"/>
      <c r="K26" s="58"/>
      <c r="L26" s="58" t="s">
        <v>1231</v>
      </c>
      <c r="M26" s="58"/>
      <c r="N26" s="58"/>
      <c r="O26" s="58"/>
      <c r="P26" s="59" t="s">
        <v>40</v>
      </c>
      <c r="Q26" s="59" t="s">
        <v>60</v>
      </c>
      <c r="R26" s="59">
        <v>100</v>
      </c>
      <c r="S26" s="59">
        <v>24.98</v>
      </c>
      <c r="T26" s="59">
        <v>24.98</v>
      </c>
      <c r="U26" s="60">
        <f t="shared" si="0"/>
        <v>100</v>
      </c>
    </row>
    <row r="27" spans="1:21" ht="75" customHeight="1">
      <c r="A27" s="56"/>
      <c r="B27" s="61" t="s">
        <v>43</v>
      </c>
      <c r="C27" s="62" t="s">
        <v>1232</v>
      </c>
      <c r="D27" s="62"/>
      <c r="E27" s="62"/>
      <c r="F27" s="62"/>
      <c r="G27" s="62"/>
      <c r="H27" s="62"/>
      <c r="I27" s="62" t="s">
        <v>1233</v>
      </c>
      <c r="J27" s="62"/>
      <c r="K27" s="62"/>
      <c r="L27" s="62" t="s">
        <v>1234</v>
      </c>
      <c r="M27" s="62"/>
      <c r="N27" s="62"/>
      <c r="O27" s="62"/>
      <c r="P27" s="63" t="s">
        <v>40</v>
      </c>
      <c r="Q27" s="63" t="s">
        <v>60</v>
      </c>
      <c r="R27" s="63">
        <v>100</v>
      </c>
      <c r="S27" s="63">
        <v>33.33</v>
      </c>
      <c r="T27" s="63">
        <v>33.33</v>
      </c>
      <c r="U27" s="65">
        <f t="shared" si="0"/>
        <v>100</v>
      </c>
    </row>
    <row r="28" spans="1:21" ht="75" customHeight="1">
      <c r="A28" s="56"/>
      <c r="B28" s="61" t="s">
        <v>43</v>
      </c>
      <c r="C28" s="62" t="s">
        <v>1235</v>
      </c>
      <c r="D28" s="62"/>
      <c r="E28" s="62"/>
      <c r="F28" s="62"/>
      <c r="G28" s="62"/>
      <c r="H28" s="62"/>
      <c r="I28" s="62" t="s">
        <v>1236</v>
      </c>
      <c r="J28" s="62"/>
      <c r="K28" s="62"/>
      <c r="L28" s="62" t="s">
        <v>1237</v>
      </c>
      <c r="M28" s="62"/>
      <c r="N28" s="62"/>
      <c r="O28" s="62"/>
      <c r="P28" s="63" t="s">
        <v>40</v>
      </c>
      <c r="Q28" s="63" t="s">
        <v>60</v>
      </c>
      <c r="R28" s="63">
        <v>100</v>
      </c>
      <c r="S28" s="63">
        <v>50</v>
      </c>
      <c r="T28" s="63">
        <v>50</v>
      </c>
      <c r="U28" s="65">
        <f t="shared" si="0"/>
        <v>100</v>
      </c>
    </row>
    <row r="29" spans="1:21" ht="75" customHeight="1">
      <c r="A29" s="56"/>
      <c r="B29" s="61" t="s">
        <v>43</v>
      </c>
      <c r="C29" s="62" t="s">
        <v>1238</v>
      </c>
      <c r="D29" s="62"/>
      <c r="E29" s="62"/>
      <c r="F29" s="62"/>
      <c r="G29" s="62"/>
      <c r="H29" s="62"/>
      <c r="I29" s="62" t="s">
        <v>1239</v>
      </c>
      <c r="J29" s="62"/>
      <c r="K29" s="62"/>
      <c r="L29" s="62" t="s">
        <v>1240</v>
      </c>
      <c r="M29" s="62"/>
      <c r="N29" s="62"/>
      <c r="O29" s="62"/>
      <c r="P29" s="63" t="s">
        <v>40</v>
      </c>
      <c r="Q29" s="63" t="s">
        <v>60</v>
      </c>
      <c r="R29" s="63">
        <v>100</v>
      </c>
      <c r="S29" s="63">
        <v>50</v>
      </c>
      <c r="T29" s="63">
        <v>50</v>
      </c>
      <c r="U29" s="65">
        <f t="shared" si="0"/>
        <v>100</v>
      </c>
    </row>
    <row r="30" spans="1:21" ht="75" customHeight="1">
      <c r="A30" s="56"/>
      <c r="B30" s="61" t="s">
        <v>43</v>
      </c>
      <c r="C30" s="62" t="s">
        <v>1241</v>
      </c>
      <c r="D30" s="62"/>
      <c r="E30" s="62"/>
      <c r="F30" s="62"/>
      <c r="G30" s="62"/>
      <c r="H30" s="62"/>
      <c r="I30" s="62" t="s">
        <v>1242</v>
      </c>
      <c r="J30" s="62"/>
      <c r="K30" s="62"/>
      <c r="L30" s="62" t="s">
        <v>1243</v>
      </c>
      <c r="M30" s="62"/>
      <c r="N30" s="62"/>
      <c r="O30" s="62"/>
      <c r="P30" s="63" t="s">
        <v>40</v>
      </c>
      <c r="Q30" s="63" t="s">
        <v>60</v>
      </c>
      <c r="R30" s="63">
        <v>100</v>
      </c>
      <c r="S30" s="63">
        <v>66.66</v>
      </c>
      <c r="T30" s="63">
        <v>66.67</v>
      </c>
      <c r="U30" s="65">
        <f t="shared" si="0"/>
        <v>100.01500150015002</v>
      </c>
    </row>
    <row r="31" spans="1:21" ht="75" customHeight="1">
      <c r="A31" s="56"/>
      <c r="B31" s="61" t="s">
        <v>43</v>
      </c>
      <c r="C31" s="62" t="s">
        <v>1244</v>
      </c>
      <c r="D31" s="62"/>
      <c r="E31" s="62"/>
      <c r="F31" s="62"/>
      <c r="G31" s="62"/>
      <c r="H31" s="62"/>
      <c r="I31" s="62" t="s">
        <v>1245</v>
      </c>
      <c r="J31" s="62"/>
      <c r="K31" s="62"/>
      <c r="L31" s="62" t="s">
        <v>1246</v>
      </c>
      <c r="M31" s="62"/>
      <c r="N31" s="62"/>
      <c r="O31" s="62"/>
      <c r="P31" s="63" t="s">
        <v>40</v>
      </c>
      <c r="Q31" s="63" t="s">
        <v>60</v>
      </c>
      <c r="R31" s="63">
        <v>100</v>
      </c>
      <c r="S31" s="63">
        <v>45.7</v>
      </c>
      <c r="T31" s="63">
        <v>45.7</v>
      </c>
      <c r="U31" s="65">
        <f t="shared" si="0"/>
        <v>100</v>
      </c>
    </row>
    <row r="32" spans="1:21" ht="75" customHeight="1">
      <c r="A32" s="56"/>
      <c r="B32" s="61" t="s">
        <v>43</v>
      </c>
      <c r="C32" s="62" t="s">
        <v>1247</v>
      </c>
      <c r="D32" s="62"/>
      <c r="E32" s="62"/>
      <c r="F32" s="62"/>
      <c r="G32" s="62"/>
      <c r="H32" s="62"/>
      <c r="I32" s="62" t="s">
        <v>1248</v>
      </c>
      <c r="J32" s="62"/>
      <c r="K32" s="62"/>
      <c r="L32" s="62" t="s">
        <v>1249</v>
      </c>
      <c r="M32" s="62"/>
      <c r="N32" s="62"/>
      <c r="O32" s="62"/>
      <c r="P32" s="63" t="s">
        <v>40</v>
      </c>
      <c r="Q32" s="63" t="s">
        <v>60</v>
      </c>
      <c r="R32" s="63">
        <v>100</v>
      </c>
      <c r="S32" s="63">
        <v>61.78</v>
      </c>
      <c r="T32" s="63">
        <v>63.41</v>
      </c>
      <c r="U32" s="65">
        <f t="shared" si="0"/>
        <v>102.63839430236321</v>
      </c>
    </row>
    <row r="33" spans="1:22" ht="75" customHeight="1">
      <c r="A33" s="56"/>
      <c r="B33" s="61" t="s">
        <v>43</v>
      </c>
      <c r="C33" s="62" t="s">
        <v>1250</v>
      </c>
      <c r="D33" s="62"/>
      <c r="E33" s="62"/>
      <c r="F33" s="62"/>
      <c r="G33" s="62"/>
      <c r="H33" s="62"/>
      <c r="I33" s="62" t="s">
        <v>1251</v>
      </c>
      <c r="J33" s="62"/>
      <c r="K33" s="62"/>
      <c r="L33" s="62" t="s">
        <v>1252</v>
      </c>
      <c r="M33" s="62"/>
      <c r="N33" s="62"/>
      <c r="O33" s="62"/>
      <c r="P33" s="63" t="s">
        <v>40</v>
      </c>
      <c r="Q33" s="63" t="s">
        <v>60</v>
      </c>
      <c r="R33" s="63">
        <v>100</v>
      </c>
      <c r="S33" s="63">
        <v>92.86</v>
      </c>
      <c r="T33" s="63">
        <v>92.86</v>
      </c>
      <c r="U33" s="65">
        <f t="shared" si="0"/>
        <v>100</v>
      </c>
    </row>
    <row r="34" spans="1:22" ht="75" customHeight="1">
      <c r="A34" s="56"/>
      <c r="B34" s="61" t="s">
        <v>43</v>
      </c>
      <c r="C34" s="62" t="s">
        <v>1253</v>
      </c>
      <c r="D34" s="62"/>
      <c r="E34" s="62"/>
      <c r="F34" s="62"/>
      <c r="G34" s="62"/>
      <c r="H34" s="62"/>
      <c r="I34" s="62" t="s">
        <v>1254</v>
      </c>
      <c r="J34" s="62"/>
      <c r="K34" s="62"/>
      <c r="L34" s="62" t="s">
        <v>1255</v>
      </c>
      <c r="M34" s="62"/>
      <c r="N34" s="62"/>
      <c r="O34" s="62"/>
      <c r="P34" s="63" t="s">
        <v>40</v>
      </c>
      <c r="Q34" s="63" t="s">
        <v>60</v>
      </c>
      <c r="R34" s="63">
        <v>100</v>
      </c>
      <c r="S34" s="63">
        <v>47.98</v>
      </c>
      <c r="T34" s="63">
        <v>47.98</v>
      </c>
      <c r="U34" s="65">
        <f t="shared" si="0"/>
        <v>100</v>
      </c>
    </row>
    <row r="35" spans="1:22" ht="75" customHeight="1">
      <c r="A35" s="56"/>
      <c r="B35" s="61" t="s">
        <v>43</v>
      </c>
      <c r="C35" s="62" t="s">
        <v>1256</v>
      </c>
      <c r="D35" s="62"/>
      <c r="E35" s="62"/>
      <c r="F35" s="62"/>
      <c r="G35" s="62"/>
      <c r="H35" s="62"/>
      <c r="I35" s="62" t="s">
        <v>1257</v>
      </c>
      <c r="J35" s="62"/>
      <c r="K35" s="62"/>
      <c r="L35" s="62" t="s">
        <v>1258</v>
      </c>
      <c r="M35" s="62"/>
      <c r="N35" s="62"/>
      <c r="O35" s="62"/>
      <c r="P35" s="63" t="s">
        <v>40</v>
      </c>
      <c r="Q35" s="63" t="s">
        <v>60</v>
      </c>
      <c r="R35" s="63">
        <v>100</v>
      </c>
      <c r="S35" s="63">
        <v>25</v>
      </c>
      <c r="T35" s="63">
        <v>25</v>
      </c>
      <c r="U35" s="65">
        <f t="shared" si="0"/>
        <v>100</v>
      </c>
    </row>
    <row r="36" spans="1:22" ht="75" customHeight="1">
      <c r="A36" s="56"/>
      <c r="B36" s="61" t="s">
        <v>43</v>
      </c>
      <c r="C36" s="62" t="s">
        <v>1259</v>
      </c>
      <c r="D36" s="62"/>
      <c r="E36" s="62"/>
      <c r="F36" s="62"/>
      <c r="G36" s="62"/>
      <c r="H36" s="62"/>
      <c r="I36" s="62" t="s">
        <v>1260</v>
      </c>
      <c r="J36" s="62"/>
      <c r="K36" s="62"/>
      <c r="L36" s="62" t="s">
        <v>1261</v>
      </c>
      <c r="M36" s="62"/>
      <c r="N36" s="62"/>
      <c r="O36" s="62"/>
      <c r="P36" s="63" t="s">
        <v>40</v>
      </c>
      <c r="Q36" s="63" t="s">
        <v>60</v>
      </c>
      <c r="R36" s="63">
        <v>100</v>
      </c>
      <c r="S36" s="63">
        <v>50</v>
      </c>
      <c r="T36" s="63">
        <v>69.75</v>
      </c>
      <c r="U36" s="65">
        <f t="shared" si="0"/>
        <v>139.5</v>
      </c>
    </row>
    <row r="37" spans="1:22" ht="75" customHeight="1">
      <c r="A37" s="56"/>
      <c r="B37" s="61" t="s">
        <v>43</v>
      </c>
      <c r="C37" s="62" t="s">
        <v>1262</v>
      </c>
      <c r="D37" s="62"/>
      <c r="E37" s="62"/>
      <c r="F37" s="62"/>
      <c r="G37" s="62"/>
      <c r="H37" s="62"/>
      <c r="I37" s="62" t="s">
        <v>1263</v>
      </c>
      <c r="J37" s="62"/>
      <c r="K37" s="62"/>
      <c r="L37" s="62" t="s">
        <v>1225</v>
      </c>
      <c r="M37" s="62"/>
      <c r="N37" s="62"/>
      <c r="O37" s="62"/>
      <c r="P37" s="63" t="s">
        <v>40</v>
      </c>
      <c r="Q37" s="63" t="s">
        <v>60</v>
      </c>
      <c r="R37" s="63">
        <v>100</v>
      </c>
      <c r="S37" s="63">
        <v>50</v>
      </c>
      <c r="T37" s="63">
        <v>50</v>
      </c>
      <c r="U37" s="65">
        <f t="shared" si="0"/>
        <v>100</v>
      </c>
    </row>
    <row r="38" spans="1:22" ht="75" customHeight="1" thickBot="1">
      <c r="A38" s="56"/>
      <c r="B38" s="61" t="s">
        <v>43</v>
      </c>
      <c r="C38" s="62" t="s">
        <v>1264</v>
      </c>
      <c r="D38" s="62"/>
      <c r="E38" s="62"/>
      <c r="F38" s="62"/>
      <c r="G38" s="62"/>
      <c r="H38" s="62"/>
      <c r="I38" s="62" t="s">
        <v>1265</v>
      </c>
      <c r="J38" s="62"/>
      <c r="K38" s="62"/>
      <c r="L38" s="62" t="s">
        <v>1266</v>
      </c>
      <c r="M38" s="62"/>
      <c r="N38" s="62"/>
      <c r="O38" s="62"/>
      <c r="P38" s="63" t="s">
        <v>40</v>
      </c>
      <c r="Q38" s="63" t="s">
        <v>60</v>
      </c>
      <c r="R38" s="63">
        <v>100</v>
      </c>
      <c r="S38" s="63">
        <v>50</v>
      </c>
      <c r="T38" s="63">
        <v>50</v>
      </c>
      <c r="U38" s="65">
        <f t="shared" si="0"/>
        <v>100</v>
      </c>
    </row>
    <row r="39" spans="1:22" ht="22.5" customHeight="1" thickTop="1" thickBot="1">
      <c r="B39" s="9" t="s">
        <v>61</v>
      </c>
      <c r="C39" s="10"/>
      <c r="D39" s="10"/>
      <c r="E39" s="10"/>
      <c r="F39" s="10"/>
      <c r="G39" s="10"/>
      <c r="H39" s="11"/>
      <c r="I39" s="11"/>
      <c r="J39" s="11"/>
      <c r="K39" s="11"/>
      <c r="L39" s="11"/>
      <c r="M39" s="11"/>
      <c r="N39" s="11"/>
      <c r="O39" s="11"/>
      <c r="P39" s="11"/>
      <c r="Q39" s="11"/>
      <c r="R39" s="11"/>
      <c r="S39" s="11"/>
      <c r="T39" s="11"/>
      <c r="U39" s="12"/>
      <c r="V39" s="66"/>
    </row>
    <row r="40" spans="1:22" ht="26.25" customHeight="1" thickTop="1">
      <c r="B40" s="67"/>
      <c r="C40" s="68"/>
      <c r="D40" s="68"/>
      <c r="E40" s="68"/>
      <c r="F40" s="68"/>
      <c r="G40" s="68"/>
      <c r="H40" s="69"/>
      <c r="I40" s="69"/>
      <c r="J40" s="69"/>
      <c r="K40" s="69"/>
      <c r="L40" s="69"/>
      <c r="M40" s="69"/>
      <c r="N40" s="69"/>
      <c r="O40" s="69"/>
      <c r="P40" s="70"/>
      <c r="Q40" s="71"/>
      <c r="R40" s="72" t="s">
        <v>62</v>
      </c>
      <c r="S40" s="40" t="s">
        <v>63</v>
      </c>
      <c r="T40" s="72" t="s">
        <v>64</v>
      </c>
      <c r="U40" s="40" t="s">
        <v>65</v>
      </c>
    </row>
    <row r="41" spans="1:22" ht="26.25" customHeight="1" thickBot="1">
      <c r="B41" s="73"/>
      <c r="C41" s="74"/>
      <c r="D41" s="74"/>
      <c r="E41" s="74"/>
      <c r="F41" s="74"/>
      <c r="G41" s="74"/>
      <c r="H41" s="75"/>
      <c r="I41" s="75"/>
      <c r="J41" s="75"/>
      <c r="K41" s="75"/>
      <c r="L41" s="75"/>
      <c r="M41" s="75"/>
      <c r="N41" s="75"/>
      <c r="O41" s="75"/>
      <c r="P41" s="76"/>
      <c r="Q41" s="77"/>
      <c r="R41" s="78" t="s">
        <v>66</v>
      </c>
      <c r="S41" s="77" t="s">
        <v>66</v>
      </c>
      <c r="T41" s="77" t="s">
        <v>66</v>
      </c>
      <c r="U41" s="77" t="s">
        <v>67</v>
      </c>
    </row>
    <row r="42" spans="1:22" ht="13.5" customHeight="1" thickBot="1">
      <c r="B42" s="79" t="s">
        <v>68</v>
      </c>
      <c r="C42" s="80"/>
      <c r="D42" s="80"/>
      <c r="E42" s="81"/>
      <c r="F42" s="81"/>
      <c r="G42" s="81"/>
      <c r="H42" s="82"/>
      <c r="I42" s="82"/>
      <c r="J42" s="82"/>
      <c r="K42" s="82"/>
      <c r="L42" s="82"/>
      <c r="M42" s="82"/>
      <c r="N42" s="82"/>
      <c r="O42" s="82"/>
      <c r="P42" s="83"/>
      <c r="Q42" s="83"/>
      <c r="R42" s="84">
        <f>194.09388</f>
        <v>194.09388000000001</v>
      </c>
      <c r="S42" s="84">
        <f>191.09388</f>
        <v>191.09388000000001</v>
      </c>
      <c r="T42" s="84">
        <f>197.797639</f>
        <v>197.797639</v>
      </c>
      <c r="U42" s="85">
        <f>+IF(ISERR(T42/S42*100),"N/A",T42/S42*100)</f>
        <v>103.50809717192408</v>
      </c>
    </row>
    <row r="43" spans="1:22" ht="13.5" customHeight="1" thickBot="1">
      <c r="B43" s="86" t="s">
        <v>69</v>
      </c>
      <c r="C43" s="87"/>
      <c r="D43" s="87"/>
      <c r="E43" s="88"/>
      <c r="F43" s="88"/>
      <c r="G43" s="88"/>
      <c r="H43" s="89"/>
      <c r="I43" s="89"/>
      <c r="J43" s="89"/>
      <c r="K43" s="89"/>
      <c r="L43" s="89"/>
      <c r="M43" s="89"/>
      <c r="N43" s="89"/>
      <c r="O43" s="89"/>
      <c r="P43" s="90"/>
      <c r="Q43" s="90"/>
      <c r="R43" s="84">
        <f>203.19388</f>
        <v>203.19388000000001</v>
      </c>
      <c r="S43" s="84">
        <f>200.19388</f>
        <v>200.19388000000001</v>
      </c>
      <c r="T43" s="84">
        <f>197.797639</f>
        <v>197.797639</v>
      </c>
      <c r="U43" s="85">
        <f>+IF(ISERR(T43/S43*100),"N/A",T43/S43*100)</f>
        <v>98.803039833185707</v>
      </c>
    </row>
    <row r="44" spans="1:22" ht="14.7" customHeight="1" thickTop="1" thickBot="1">
      <c r="B44" s="9" t="s">
        <v>70</v>
      </c>
      <c r="C44" s="10"/>
      <c r="D44" s="10"/>
      <c r="E44" s="10"/>
      <c r="F44" s="10"/>
      <c r="G44" s="10"/>
      <c r="H44" s="11"/>
      <c r="I44" s="11"/>
      <c r="J44" s="11"/>
      <c r="K44" s="11"/>
      <c r="L44" s="11"/>
      <c r="M44" s="11"/>
      <c r="N44" s="11"/>
      <c r="O44" s="11"/>
      <c r="P44" s="11"/>
      <c r="Q44" s="11"/>
      <c r="R44" s="11"/>
      <c r="S44" s="11"/>
      <c r="T44" s="11"/>
      <c r="U44" s="12"/>
    </row>
    <row r="45" spans="1:22" ht="44.25" customHeight="1" thickTop="1">
      <c r="B45" s="91" t="s">
        <v>71</v>
      </c>
      <c r="C45" s="93"/>
      <c r="D45" s="93"/>
      <c r="E45" s="93"/>
      <c r="F45" s="93"/>
      <c r="G45" s="93"/>
      <c r="H45" s="93"/>
      <c r="I45" s="93"/>
      <c r="J45" s="93"/>
      <c r="K45" s="93"/>
      <c r="L45" s="93"/>
      <c r="M45" s="93"/>
      <c r="N45" s="93"/>
      <c r="O45" s="93"/>
      <c r="P45" s="93"/>
      <c r="Q45" s="93"/>
      <c r="R45" s="93"/>
      <c r="S45" s="93"/>
      <c r="T45" s="93"/>
      <c r="U45" s="92"/>
    </row>
    <row r="46" spans="1:22" ht="34.5" customHeight="1">
      <c r="B46" s="94" t="s">
        <v>1267</v>
      </c>
      <c r="C46" s="96"/>
      <c r="D46" s="96"/>
      <c r="E46" s="96"/>
      <c r="F46" s="96"/>
      <c r="G46" s="96"/>
      <c r="H46" s="96"/>
      <c r="I46" s="96"/>
      <c r="J46" s="96"/>
      <c r="K46" s="96"/>
      <c r="L46" s="96"/>
      <c r="M46" s="96"/>
      <c r="N46" s="96"/>
      <c r="O46" s="96"/>
      <c r="P46" s="96"/>
      <c r="Q46" s="96"/>
      <c r="R46" s="96"/>
      <c r="S46" s="96"/>
      <c r="T46" s="96"/>
      <c r="U46" s="95"/>
    </row>
    <row r="47" spans="1:22" ht="34.5" customHeight="1">
      <c r="B47" s="94" t="s">
        <v>1268</v>
      </c>
      <c r="C47" s="96"/>
      <c r="D47" s="96"/>
      <c r="E47" s="96"/>
      <c r="F47" s="96"/>
      <c r="G47" s="96"/>
      <c r="H47" s="96"/>
      <c r="I47" s="96"/>
      <c r="J47" s="96"/>
      <c r="K47" s="96"/>
      <c r="L47" s="96"/>
      <c r="M47" s="96"/>
      <c r="N47" s="96"/>
      <c r="O47" s="96"/>
      <c r="P47" s="96"/>
      <c r="Q47" s="96"/>
      <c r="R47" s="96"/>
      <c r="S47" s="96"/>
      <c r="T47" s="96"/>
      <c r="U47" s="95"/>
    </row>
    <row r="48" spans="1:22" ht="34.5" customHeight="1">
      <c r="B48" s="94" t="s">
        <v>1269</v>
      </c>
      <c r="C48" s="96"/>
      <c r="D48" s="96"/>
      <c r="E48" s="96"/>
      <c r="F48" s="96"/>
      <c r="G48" s="96"/>
      <c r="H48" s="96"/>
      <c r="I48" s="96"/>
      <c r="J48" s="96"/>
      <c r="K48" s="96"/>
      <c r="L48" s="96"/>
      <c r="M48" s="96"/>
      <c r="N48" s="96"/>
      <c r="O48" s="96"/>
      <c r="P48" s="96"/>
      <c r="Q48" s="96"/>
      <c r="R48" s="96"/>
      <c r="S48" s="96"/>
      <c r="T48" s="96"/>
      <c r="U48" s="95"/>
    </row>
    <row r="49" spans="2:21" ht="34.5" customHeight="1">
      <c r="B49" s="94" t="s">
        <v>1270</v>
      </c>
      <c r="C49" s="96"/>
      <c r="D49" s="96"/>
      <c r="E49" s="96"/>
      <c r="F49" s="96"/>
      <c r="G49" s="96"/>
      <c r="H49" s="96"/>
      <c r="I49" s="96"/>
      <c r="J49" s="96"/>
      <c r="K49" s="96"/>
      <c r="L49" s="96"/>
      <c r="M49" s="96"/>
      <c r="N49" s="96"/>
      <c r="O49" s="96"/>
      <c r="P49" s="96"/>
      <c r="Q49" s="96"/>
      <c r="R49" s="96"/>
      <c r="S49" s="96"/>
      <c r="T49" s="96"/>
      <c r="U49" s="95"/>
    </row>
    <row r="50" spans="2:21" ht="34.5" customHeight="1">
      <c r="B50" s="94" t="s">
        <v>1271</v>
      </c>
      <c r="C50" s="96"/>
      <c r="D50" s="96"/>
      <c r="E50" s="96"/>
      <c r="F50" s="96"/>
      <c r="G50" s="96"/>
      <c r="H50" s="96"/>
      <c r="I50" s="96"/>
      <c r="J50" s="96"/>
      <c r="K50" s="96"/>
      <c r="L50" s="96"/>
      <c r="M50" s="96"/>
      <c r="N50" s="96"/>
      <c r="O50" s="96"/>
      <c r="P50" s="96"/>
      <c r="Q50" s="96"/>
      <c r="R50" s="96"/>
      <c r="S50" s="96"/>
      <c r="T50" s="96"/>
      <c r="U50" s="95"/>
    </row>
    <row r="51" spans="2:21" ht="34.5" customHeight="1">
      <c r="B51" s="94" t="s">
        <v>1272</v>
      </c>
      <c r="C51" s="96"/>
      <c r="D51" s="96"/>
      <c r="E51" s="96"/>
      <c r="F51" s="96"/>
      <c r="G51" s="96"/>
      <c r="H51" s="96"/>
      <c r="I51" s="96"/>
      <c r="J51" s="96"/>
      <c r="K51" s="96"/>
      <c r="L51" s="96"/>
      <c r="M51" s="96"/>
      <c r="N51" s="96"/>
      <c r="O51" s="96"/>
      <c r="P51" s="96"/>
      <c r="Q51" s="96"/>
      <c r="R51" s="96"/>
      <c r="S51" s="96"/>
      <c r="T51" s="96"/>
      <c r="U51" s="95"/>
    </row>
    <row r="52" spans="2:21" ht="18" customHeight="1">
      <c r="B52" s="94" t="s">
        <v>1273</v>
      </c>
      <c r="C52" s="96"/>
      <c r="D52" s="96"/>
      <c r="E52" s="96"/>
      <c r="F52" s="96"/>
      <c r="G52" s="96"/>
      <c r="H52" s="96"/>
      <c r="I52" s="96"/>
      <c r="J52" s="96"/>
      <c r="K52" s="96"/>
      <c r="L52" s="96"/>
      <c r="M52" s="96"/>
      <c r="N52" s="96"/>
      <c r="O52" s="96"/>
      <c r="P52" s="96"/>
      <c r="Q52" s="96"/>
      <c r="R52" s="96"/>
      <c r="S52" s="96"/>
      <c r="T52" s="96"/>
      <c r="U52" s="95"/>
    </row>
    <row r="53" spans="2:21" ht="17.7" customHeight="1">
      <c r="B53" s="94" t="s">
        <v>1274</v>
      </c>
      <c r="C53" s="96"/>
      <c r="D53" s="96"/>
      <c r="E53" s="96"/>
      <c r="F53" s="96"/>
      <c r="G53" s="96"/>
      <c r="H53" s="96"/>
      <c r="I53" s="96"/>
      <c r="J53" s="96"/>
      <c r="K53" s="96"/>
      <c r="L53" s="96"/>
      <c r="M53" s="96"/>
      <c r="N53" s="96"/>
      <c r="O53" s="96"/>
      <c r="P53" s="96"/>
      <c r="Q53" s="96"/>
      <c r="R53" s="96"/>
      <c r="S53" s="96"/>
      <c r="T53" s="96"/>
      <c r="U53" s="95"/>
    </row>
    <row r="54" spans="2:21" ht="17.25" customHeight="1">
      <c r="B54" s="94" t="s">
        <v>1275</v>
      </c>
      <c r="C54" s="96"/>
      <c r="D54" s="96"/>
      <c r="E54" s="96"/>
      <c r="F54" s="96"/>
      <c r="G54" s="96"/>
      <c r="H54" s="96"/>
      <c r="I54" s="96"/>
      <c r="J54" s="96"/>
      <c r="K54" s="96"/>
      <c r="L54" s="96"/>
      <c r="M54" s="96"/>
      <c r="N54" s="96"/>
      <c r="O54" s="96"/>
      <c r="P54" s="96"/>
      <c r="Q54" s="96"/>
      <c r="R54" s="96"/>
      <c r="S54" s="96"/>
      <c r="T54" s="96"/>
      <c r="U54" s="95"/>
    </row>
    <row r="55" spans="2:21" ht="19.05" customHeight="1">
      <c r="B55" s="94" t="s">
        <v>1276</v>
      </c>
      <c r="C55" s="96"/>
      <c r="D55" s="96"/>
      <c r="E55" s="96"/>
      <c r="F55" s="96"/>
      <c r="G55" s="96"/>
      <c r="H55" s="96"/>
      <c r="I55" s="96"/>
      <c r="J55" s="96"/>
      <c r="K55" s="96"/>
      <c r="L55" s="96"/>
      <c r="M55" s="96"/>
      <c r="N55" s="96"/>
      <c r="O55" s="96"/>
      <c r="P55" s="96"/>
      <c r="Q55" s="96"/>
      <c r="R55" s="96"/>
      <c r="S55" s="96"/>
      <c r="T55" s="96"/>
      <c r="U55" s="95"/>
    </row>
    <row r="56" spans="2:21" ht="46.5" customHeight="1">
      <c r="B56" s="94" t="s">
        <v>1277</v>
      </c>
      <c r="C56" s="96"/>
      <c r="D56" s="96"/>
      <c r="E56" s="96"/>
      <c r="F56" s="96"/>
      <c r="G56" s="96"/>
      <c r="H56" s="96"/>
      <c r="I56" s="96"/>
      <c r="J56" s="96"/>
      <c r="K56" s="96"/>
      <c r="L56" s="96"/>
      <c r="M56" s="96"/>
      <c r="N56" s="96"/>
      <c r="O56" s="96"/>
      <c r="P56" s="96"/>
      <c r="Q56" s="96"/>
      <c r="R56" s="96"/>
      <c r="S56" s="96"/>
      <c r="T56" s="96"/>
      <c r="U56" s="95"/>
    </row>
    <row r="57" spans="2:21" ht="18.75" customHeight="1">
      <c r="B57" s="94" t="s">
        <v>1278</v>
      </c>
      <c r="C57" s="96"/>
      <c r="D57" s="96"/>
      <c r="E57" s="96"/>
      <c r="F57" s="96"/>
      <c r="G57" s="96"/>
      <c r="H57" s="96"/>
      <c r="I57" s="96"/>
      <c r="J57" s="96"/>
      <c r="K57" s="96"/>
      <c r="L57" s="96"/>
      <c r="M57" s="96"/>
      <c r="N57" s="96"/>
      <c r="O57" s="96"/>
      <c r="P57" s="96"/>
      <c r="Q57" s="96"/>
      <c r="R57" s="96"/>
      <c r="S57" s="96"/>
      <c r="T57" s="96"/>
      <c r="U57" s="95"/>
    </row>
    <row r="58" spans="2:21" ht="40.5" customHeight="1">
      <c r="B58" s="94" t="s">
        <v>1279</v>
      </c>
      <c r="C58" s="96"/>
      <c r="D58" s="96"/>
      <c r="E58" s="96"/>
      <c r="F58" s="96"/>
      <c r="G58" s="96"/>
      <c r="H58" s="96"/>
      <c r="I58" s="96"/>
      <c r="J58" s="96"/>
      <c r="K58" s="96"/>
      <c r="L58" s="96"/>
      <c r="M58" s="96"/>
      <c r="N58" s="96"/>
      <c r="O58" s="96"/>
      <c r="P58" s="96"/>
      <c r="Q58" s="96"/>
      <c r="R58" s="96"/>
      <c r="S58" s="96"/>
      <c r="T58" s="96"/>
      <c r="U58" s="95"/>
    </row>
    <row r="59" spans="2:21" ht="19.5" customHeight="1">
      <c r="B59" s="94" t="s">
        <v>1280</v>
      </c>
      <c r="C59" s="96"/>
      <c r="D59" s="96"/>
      <c r="E59" s="96"/>
      <c r="F59" s="96"/>
      <c r="G59" s="96"/>
      <c r="H59" s="96"/>
      <c r="I59" s="96"/>
      <c r="J59" s="96"/>
      <c r="K59" s="96"/>
      <c r="L59" s="96"/>
      <c r="M59" s="96"/>
      <c r="N59" s="96"/>
      <c r="O59" s="96"/>
      <c r="P59" s="96"/>
      <c r="Q59" s="96"/>
      <c r="R59" s="96"/>
      <c r="S59" s="96"/>
      <c r="T59" s="96"/>
      <c r="U59" s="95"/>
    </row>
    <row r="60" spans="2:21" ht="18.75" customHeight="1">
      <c r="B60" s="94" t="s">
        <v>1281</v>
      </c>
      <c r="C60" s="96"/>
      <c r="D60" s="96"/>
      <c r="E60" s="96"/>
      <c r="F60" s="96"/>
      <c r="G60" s="96"/>
      <c r="H60" s="96"/>
      <c r="I60" s="96"/>
      <c r="J60" s="96"/>
      <c r="K60" s="96"/>
      <c r="L60" s="96"/>
      <c r="M60" s="96"/>
      <c r="N60" s="96"/>
      <c r="O60" s="96"/>
      <c r="P60" s="96"/>
      <c r="Q60" s="96"/>
      <c r="R60" s="96"/>
      <c r="S60" s="96"/>
      <c r="T60" s="96"/>
      <c r="U60" s="95"/>
    </row>
    <row r="61" spans="2:21" ht="17.7" customHeight="1">
      <c r="B61" s="94" t="s">
        <v>1282</v>
      </c>
      <c r="C61" s="96"/>
      <c r="D61" s="96"/>
      <c r="E61" s="96"/>
      <c r="F61" s="96"/>
      <c r="G61" s="96"/>
      <c r="H61" s="96"/>
      <c r="I61" s="96"/>
      <c r="J61" s="96"/>
      <c r="K61" s="96"/>
      <c r="L61" s="96"/>
      <c r="M61" s="96"/>
      <c r="N61" s="96"/>
      <c r="O61" s="96"/>
      <c r="P61" s="96"/>
      <c r="Q61" s="96"/>
      <c r="R61" s="96"/>
      <c r="S61" s="96"/>
      <c r="T61" s="96"/>
      <c r="U61" s="95"/>
    </row>
    <row r="62" spans="2:21" ht="34.5" customHeight="1">
      <c r="B62" s="94" t="s">
        <v>1283</v>
      </c>
      <c r="C62" s="96"/>
      <c r="D62" s="96"/>
      <c r="E62" s="96"/>
      <c r="F62" s="96"/>
      <c r="G62" s="96"/>
      <c r="H62" s="96"/>
      <c r="I62" s="96"/>
      <c r="J62" s="96"/>
      <c r="K62" s="96"/>
      <c r="L62" s="96"/>
      <c r="M62" s="96"/>
      <c r="N62" s="96"/>
      <c r="O62" s="96"/>
      <c r="P62" s="96"/>
      <c r="Q62" s="96"/>
      <c r="R62" s="96"/>
      <c r="S62" s="96"/>
      <c r="T62" s="96"/>
      <c r="U62" s="95"/>
    </row>
    <row r="63" spans="2:21" ht="16.95" customHeight="1">
      <c r="B63" s="94" t="s">
        <v>1284</v>
      </c>
      <c r="C63" s="96"/>
      <c r="D63" s="96"/>
      <c r="E63" s="96"/>
      <c r="F63" s="96"/>
      <c r="G63" s="96"/>
      <c r="H63" s="96"/>
      <c r="I63" s="96"/>
      <c r="J63" s="96"/>
      <c r="K63" s="96"/>
      <c r="L63" s="96"/>
      <c r="M63" s="96"/>
      <c r="N63" s="96"/>
      <c r="O63" s="96"/>
      <c r="P63" s="96"/>
      <c r="Q63" s="96"/>
      <c r="R63" s="96"/>
      <c r="S63" s="96"/>
      <c r="T63" s="96"/>
      <c r="U63" s="95"/>
    </row>
    <row r="64" spans="2:21" ht="34.5" customHeight="1">
      <c r="B64" s="94" t="s">
        <v>1285</v>
      </c>
      <c r="C64" s="96"/>
      <c r="D64" s="96"/>
      <c r="E64" s="96"/>
      <c r="F64" s="96"/>
      <c r="G64" s="96"/>
      <c r="H64" s="96"/>
      <c r="I64" s="96"/>
      <c r="J64" s="96"/>
      <c r="K64" s="96"/>
      <c r="L64" s="96"/>
      <c r="M64" s="96"/>
      <c r="N64" s="96"/>
      <c r="O64" s="96"/>
      <c r="P64" s="96"/>
      <c r="Q64" s="96"/>
      <c r="R64" s="96"/>
      <c r="S64" s="96"/>
      <c r="T64" s="96"/>
      <c r="U64" s="95"/>
    </row>
    <row r="65" spans="2:21" ht="17.25" customHeight="1">
      <c r="B65" s="94" t="s">
        <v>1286</v>
      </c>
      <c r="C65" s="96"/>
      <c r="D65" s="96"/>
      <c r="E65" s="96"/>
      <c r="F65" s="96"/>
      <c r="G65" s="96"/>
      <c r="H65" s="96"/>
      <c r="I65" s="96"/>
      <c r="J65" s="96"/>
      <c r="K65" s="96"/>
      <c r="L65" s="96"/>
      <c r="M65" s="96"/>
      <c r="N65" s="96"/>
      <c r="O65" s="96"/>
      <c r="P65" s="96"/>
      <c r="Q65" s="96"/>
      <c r="R65" s="96"/>
      <c r="S65" s="96"/>
      <c r="T65" s="96"/>
      <c r="U65" s="95"/>
    </row>
    <row r="66" spans="2:21" ht="16.95" customHeight="1">
      <c r="B66" s="94" t="s">
        <v>1287</v>
      </c>
      <c r="C66" s="96"/>
      <c r="D66" s="96"/>
      <c r="E66" s="96"/>
      <c r="F66" s="96"/>
      <c r="G66" s="96"/>
      <c r="H66" s="96"/>
      <c r="I66" s="96"/>
      <c r="J66" s="96"/>
      <c r="K66" s="96"/>
      <c r="L66" s="96"/>
      <c r="M66" s="96"/>
      <c r="N66" s="96"/>
      <c r="O66" s="96"/>
      <c r="P66" s="96"/>
      <c r="Q66" s="96"/>
      <c r="R66" s="96"/>
      <c r="S66" s="96"/>
      <c r="T66" s="96"/>
      <c r="U66" s="95"/>
    </row>
    <row r="67" spans="2:21" ht="39.299999999999997" customHeight="1">
      <c r="B67" s="94" t="s">
        <v>1288</v>
      </c>
      <c r="C67" s="96"/>
      <c r="D67" s="96"/>
      <c r="E67" s="96"/>
      <c r="F67" s="96"/>
      <c r="G67" s="96"/>
      <c r="H67" s="96"/>
      <c r="I67" s="96"/>
      <c r="J67" s="96"/>
      <c r="K67" s="96"/>
      <c r="L67" s="96"/>
      <c r="M67" s="96"/>
      <c r="N67" s="96"/>
      <c r="O67" s="96"/>
      <c r="P67" s="96"/>
      <c r="Q67" s="96"/>
      <c r="R67" s="96"/>
      <c r="S67" s="96"/>
      <c r="T67" s="96"/>
      <c r="U67" s="95"/>
    </row>
    <row r="68" spans="2:21" ht="22.95" customHeight="1">
      <c r="B68" s="94" t="s">
        <v>1289</v>
      </c>
      <c r="C68" s="96"/>
      <c r="D68" s="96"/>
      <c r="E68" s="96"/>
      <c r="F68" s="96"/>
      <c r="G68" s="96"/>
      <c r="H68" s="96"/>
      <c r="I68" s="96"/>
      <c r="J68" s="96"/>
      <c r="K68" s="96"/>
      <c r="L68" s="96"/>
      <c r="M68" s="96"/>
      <c r="N68" s="96"/>
      <c r="O68" s="96"/>
      <c r="P68" s="96"/>
      <c r="Q68" s="96"/>
      <c r="R68" s="96"/>
      <c r="S68" s="96"/>
      <c r="T68" s="96"/>
      <c r="U68" s="95"/>
    </row>
    <row r="69" spans="2:21" ht="18" customHeight="1">
      <c r="B69" s="94" t="s">
        <v>1290</v>
      </c>
      <c r="C69" s="96"/>
      <c r="D69" s="96"/>
      <c r="E69" s="96"/>
      <c r="F69" s="96"/>
      <c r="G69" s="96"/>
      <c r="H69" s="96"/>
      <c r="I69" s="96"/>
      <c r="J69" s="96"/>
      <c r="K69" s="96"/>
      <c r="L69" s="96"/>
      <c r="M69" s="96"/>
      <c r="N69" s="96"/>
      <c r="O69" s="96"/>
      <c r="P69" s="96"/>
      <c r="Q69" s="96"/>
      <c r="R69" s="96"/>
      <c r="S69" s="96"/>
      <c r="T69" s="96"/>
      <c r="U69" s="95"/>
    </row>
    <row r="70" spans="2:21" ht="18.75" customHeight="1">
      <c r="B70" s="94" t="s">
        <v>1291</v>
      </c>
      <c r="C70" s="96"/>
      <c r="D70" s="96"/>
      <c r="E70" s="96"/>
      <c r="F70" s="96"/>
      <c r="G70" s="96"/>
      <c r="H70" s="96"/>
      <c r="I70" s="96"/>
      <c r="J70" s="96"/>
      <c r="K70" s="96"/>
      <c r="L70" s="96"/>
      <c r="M70" s="96"/>
      <c r="N70" s="96"/>
      <c r="O70" s="96"/>
      <c r="P70" s="96"/>
      <c r="Q70" s="96"/>
      <c r="R70" s="96"/>
      <c r="S70" s="96"/>
      <c r="T70" s="96"/>
      <c r="U70" s="95"/>
    </row>
    <row r="71" spans="2:21" ht="39.75" customHeight="1">
      <c r="B71" s="94" t="s">
        <v>1292</v>
      </c>
      <c r="C71" s="96"/>
      <c r="D71" s="96"/>
      <c r="E71" s="96"/>
      <c r="F71" s="96"/>
      <c r="G71" s="96"/>
      <c r="H71" s="96"/>
      <c r="I71" s="96"/>
      <c r="J71" s="96"/>
      <c r="K71" s="96"/>
      <c r="L71" s="96"/>
      <c r="M71" s="96"/>
      <c r="N71" s="96"/>
      <c r="O71" s="96"/>
      <c r="P71" s="96"/>
      <c r="Q71" s="96"/>
      <c r="R71" s="96"/>
      <c r="S71" s="96"/>
      <c r="T71" s="96"/>
      <c r="U71" s="95"/>
    </row>
    <row r="72" spans="2:21" ht="19.8" customHeight="1">
      <c r="B72" s="94" t="s">
        <v>1293</v>
      </c>
      <c r="C72" s="96"/>
      <c r="D72" s="96"/>
      <c r="E72" s="96"/>
      <c r="F72" s="96"/>
      <c r="G72" s="96"/>
      <c r="H72" s="96"/>
      <c r="I72" s="96"/>
      <c r="J72" s="96"/>
      <c r="K72" s="96"/>
      <c r="L72" s="96"/>
      <c r="M72" s="96"/>
      <c r="N72" s="96"/>
      <c r="O72" s="96"/>
      <c r="P72" s="96"/>
      <c r="Q72" s="96"/>
      <c r="R72" s="96"/>
      <c r="S72" s="96"/>
      <c r="T72" s="96"/>
      <c r="U72" s="95"/>
    </row>
    <row r="73" spans="2:21" ht="17.55" customHeight="1" thickBot="1">
      <c r="B73" s="97" t="s">
        <v>1294</v>
      </c>
      <c r="C73" s="99"/>
      <c r="D73" s="99"/>
      <c r="E73" s="99"/>
      <c r="F73" s="99"/>
      <c r="G73" s="99"/>
      <c r="H73" s="99"/>
      <c r="I73" s="99"/>
      <c r="J73" s="99"/>
      <c r="K73" s="99"/>
      <c r="L73" s="99"/>
      <c r="M73" s="99"/>
      <c r="N73" s="99"/>
      <c r="O73" s="99"/>
      <c r="P73" s="99"/>
      <c r="Q73" s="99"/>
      <c r="R73" s="99"/>
      <c r="S73" s="99"/>
      <c r="T73" s="99"/>
      <c r="U73" s="98"/>
    </row>
  </sheetData>
  <mergeCells count="136">
    <mergeCell ref="B70:U70"/>
    <mergeCell ref="B71:U71"/>
    <mergeCell ref="B72:U72"/>
    <mergeCell ref="B73:U73"/>
    <mergeCell ref="B64:U64"/>
    <mergeCell ref="B65:U65"/>
    <mergeCell ref="B66:U66"/>
    <mergeCell ref="B67:U67"/>
    <mergeCell ref="B68:U68"/>
    <mergeCell ref="B69:U69"/>
    <mergeCell ref="B58:U58"/>
    <mergeCell ref="B59:U59"/>
    <mergeCell ref="B60:U60"/>
    <mergeCell ref="B61:U61"/>
    <mergeCell ref="B62:U62"/>
    <mergeCell ref="B63:U63"/>
    <mergeCell ref="B52:U52"/>
    <mergeCell ref="B53:U53"/>
    <mergeCell ref="B54:U54"/>
    <mergeCell ref="B55:U55"/>
    <mergeCell ref="B56:U56"/>
    <mergeCell ref="B57:U57"/>
    <mergeCell ref="B46:U46"/>
    <mergeCell ref="B47:U47"/>
    <mergeCell ref="B48:U48"/>
    <mergeCell ref="B49:U49"/>
    <mergeCell ref="B50:U50"/>
    <mergeCell ref="B51:U51"/>
    <mergeCell ref="C38:H38"/>
    <mergeCell ref="I38:K38"/>
    <mergeCell ref="L38:O38"/>
    <mergeCell ref="B42:D42"/>
    <mergeCell ref="B43:D43"/>
    <mergeCell ref="B45:U45"/>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2"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tabSelected="1" view="pageBreakPreview" topLeftCell="A16" zoomScale="80" zoomScaleNormal="80" zoomScaleSheetLayoutView="80" workbookViewId="0">
      <selection activeCell="W4" sqref="W4"/>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5.21875" style="1" customWidth="1"/>
    <col min="9" max="9" width="7.33203125" style="1" customWidth="1"/>
    <col min="10" max="10" width="8.77734375" style="1" customWidth="1"/>
    <col min="11" max="11" width="23.44140625" style="1" customWidth="1"/>
    <col min="12" max="12" width="8.6640625" style="1" customWidth="1"/>
    <col min="13" max="13" width="6.77734375" style="1" customWidth="1"/>
    <col min="14" max="14" width="9.21875" style="1" customWidth="1"/>
    <col min="15" max="15" width="28.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77</v>
      </c>
      <c r="D4" s="15" t="s">
        <v>78</v>
      </c>
      <c r="E4" s="15"/>
      <c r="F4" s="15"/>
      <c r="G4" s="15"/>
      <c r="H4" s="15"/>
      <c r="I4" s="16"/>
      <c r="J4" s="17" t="s">
        <v>6</v>
      </c>
      <c r="K4" s="18" t="s">
        <v>7</v>
      </c>
      <c r="L4" s="19" t="s">
        <v>8</v>
      </c>
      <c r="M4" s="19"/>
      <c r="N4" s="19"/>
      <c r="O4" s="19"/>
      <c r="P4" s="17" t="s">
        <v>9</v>
      </c>
      <c r="Q4" s="19" t="s">
        <v>79</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80</v>
      </c>
      <c r="D6" s="25"/>
      <c r="E6" s="25"/>
      <c r="F6" s="25"/>
      <c r="G6" s="25"/>
      <c r="H6" s="26"/>
      <c r="I6" s="26"/>
      <c r="J6" s="26" t="s">
        <v>16</v>
      </c>
      <c r="K6" s="25" t="s">
        <v>81</v>
      </c>
      <c r="L6" s="25"/>
      <c r="M6" s="25"/>
      <c r="N6" s="27"/>
      <c r="O6" s="28" t="s">
        <v>18</v>
      </c>
      <c r="P6" s="25" t="s">
        <v>82</v>
      </c>
      <c r="Q6" s="25"/>
      <c r="R6" s="29"/>
      <c r="S6" s="28" t="s">
        <v>20</v>
      </c>
      <c r="T6" s="25" t="s">
        <v>83</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108.6" customHeight="1" thickTop="1" thickBot="1">
      <c r="A11" s="56"/>
      <c r="B11" s="57" t="s">
        <v>36</v>
      </c>
      <c r="C11" s="58" t="s">
        <v>84</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21" si="0">IF(ISERR(T11/S11*100),"N/A",T11/S11*100)</f>
        <v>N/A</v>
      </c>
    </row>
    <row r="12" spans="1:34" ht="75" customHeight="1" thickTop="1">
      <c r="A12" s="56"/>
      <c r="B12" s="57" t="s">
        <v>46</v>
      </c>
      <c r="C12" s="58" t="s">
        <v>85</v>
      </c>
      <c r="D12" s="58"/>
      <c r="E12" s="58"/>
      <c r="F12" s="58"/>
      <c r="G12" s="58"/>
      <c r="H12" s="58"/>
      <c r="I12" s="58" t="s">
        <v>86</v>
      </c>
      <c r="J12" s="58"/>
      <c r="K12" s="58"/>
      <c r="L12" s="58" t="s">
        <v>87</v>
      </c>
      <c r="M12" s="58"/>
      <c r="N12" s="58"/>
      <c r="O12" s="58"/>
      <c r="P12" s="59" t="s">
        <v>40</v>
      </c>
      <c r="Q12" s="59" t="s">
        <v>41</v>
      </c>
      <c r="R12" s="59">
        <v>20</v>
      </c>
      <c r="S12" s="59" t="s">
        <v>42</v>
      </c>
      <c r="T12" s="59" t="s">
        <v>42</v>
      </c>
      <c r="U12" s="60" t="str">
        <f t="shared" si="0"/>
        <v>N/A</v>
      </c>
    </row>
    <row r="13" spans="1:34" ht="75" customHeight="1" thickBot="1">
      <c r="A13" s="56"/>
      <c r="B13" s="61" t="s">
        <v>43</v>
      </c>
      <c r="C13" s="62" t="s">
        <v>43</v>
      </c>
      <c r="D13" s="62"/>
      <c r="E13" s="62"/>
      <c r="F13" s="62"/>
      <c r="G13" s="62"/>
      <c r="H13" s="62"/>
      <c r="I13" s="62" t="s">
        <v>88</v>
      </c>
      <c r="J13" s="62"/>
      <c r="K13" s="62"/>
      <c r="L13" s="62" t="s">
        <v>89</v>
      </c>
      <c r="M13" s="62"/>
      <c r="N13" s="62"/>
      <c r="O13" s="62"/>
      <c r="P13" s="63" t="s">
        <v>40</v>
      </c>
      <c r="Q13" s="63" t="s">
        <v>41</v>
      </c>
      <c r="R13" s="63">
        <v>73.06</v>
      </c>
      <c r="S13" s="63" t="s">
        <v>42</v>
      </c>
      <c r="T13" s="63" t="s">
        <v>42</v>
      </c>
      <c r="U13" s="65" t="str">
        <f t="shared" si="0"/>
        <v>N/A</v>
      </c>
    </row>
    <row r="14" spans="1:34" ht="75" customHeight="1" thickTop="1">
      <c r="A14" s="56"/>
      <c r="B14" s="57" t="s">
        <v>51</v>
      </c>
      <c r="C14" s="58" t="s">
        <v>90</v>
      </c>
      <c r="D14" s="58"/>
      <c r="E14" s="58"/>
      <c r="F14" s="58"/>
      <c r="G14" s="58"/>
      <c r="H14" s="58"/>
      <c r="I14" s="58" t="s">
        <v>91</v>
      </c>
      <c r="J14" s="58"/>
      <c r="K14" s="58"/>
      <c r="L14" s="58" t="s">
        <v>92</v>
      </c>
      <c r="M14" s="58"/>
      <c r="N14" s="58"/>
      <c r="O14" s="58"/>
      <c r="P14" s="59" t="s">
        <v>40</v>
      </c>
      <c r="Q14" s="59" t="s">
        <v>93</v>
      </c>
      <c r="R14" s="59">
        <v>90</v>
      </c>
      <c r="S14" s="59">
        <v>40</v>
      </c>
      <c r="T14" s="59">
        <v>43.5</v>
      </c>
      <c r="U14" s="60">
        <f t="shared" si="0"/>
        <v>108.74999999999999</v>
      </c>
    </row>
    <row r="15" spans="1:34" ht="75" customHeight="1">
      <c r="A15" s="56"/>
      <c r="B15" s="61" t="s">
        <v>43</v>
      </c>
      <c r="C15" s="62" t="s">
        <v>94</v>
      </c>
      <c r="D15" s="62"/>
      <c r="E15" s="62"/>
      <c r="F15" s="62"/>
      <c r="G15" s="62"/>
      <c r="H15" s="62"/>
      <c r="I15" s="62" t="s">
        <v>95</v>
      </c>
      <c r="J15" s="62"/>
      <c r="K15" s="62"/>
      <c r="L15" s="62" t="s">
        <v>96</v>
      </c>
      <c r="M15" s="62"/>
      <c r="N15" s="62"/>
      <c r="O15" s="62"/>
      <c r="P15" s="63" t="s">
        <v>40</v>
      </c>
      <c r="Q15" s="63" t="s">
        <v>41</v>
      </c>
      <c r="R15" s="63">
        <v>39.1</v>
      </c>
      <c r="S15" s="63" t="s">
        <v>42</v>
      </c>
      <c r="T15" s="63" t="s">
        <v>42</v>
      </c>
      <c r="U15" s="65" t="str">
        <f t="shared" si="0"/>
        <v>N/A</v>
      </c>
    </row>
    <row r="16" spans="1:34" ht="75" customHeight="1">
      <c r="A16" s="56"/>
      <c r="B16" s="61" t="s">
        <v>43</v>
      </c>
      <c r="C16" s="62" t="s">
        <v>97</v>
      </c>
      <c r="D16" s="62"/>
      <c r="E16" s="62"/>
      <c r="F16" s="62"/>
      <c r="G16" s="62"/>
      <c r="H16" s="62"/>
      <c r="I16" s="62" t="s">
        <v>98</v>
      </c>
      <c r="J16" s="62"/>
      <c r="K16" s="62"/>
      <c r="L16" s="62" t="s">
        <v>99</v>
      </c>
      <c r="M16" s="62"/>
      <c r="N16" s="62"/>
      <c r="O16" s="62"/>
      <c r="P16" s="63" t="s">
        <v>40</v>
      </c>
      <c r="Q16" s="63" t="s">
        <v>41</v>
      </c>
      <c r="R16" s="63">
        <v>70.83</v>
      </c>
      <c r="S16" s="63" t="s">
        <v>42</v>
      </c>
      <c r="T16" s="63" t="s">
        <v>42</v>
      </c>
      <c r="U16" s="65" t="str">
        <f t="shared" si="0"/>
        <v>N/A</v>
      </c>
    </row>
    <row r="17" spans="1:22" ht="75" customHeight="1" thickBot="1">
      <c r="A17" s="56"/>
      <c r="B17" s="61" t="s">
        <v>43</v>
      </c>
      <c r="C17" s="62" t="s">
        <v>100</v>
      </c>
      <c r="D17" s="62"/>
      <c r="E17" s="62"/>
      <c r="F17" s="62"/>
      <c r="G17" s="62"/>
      <c r="H17" s="62"/>
      <c r="I17" s="62" t="s">
        <v>101</v>
      </c>
      <c r="J17" s="62"/>
      <c r="K17" s="62"/>
      <c r="L17" s="62" t="s">
        <v>102</v>
      </c>
      <c r="M17" s="62"/>
      <c r="N17" s="62"/>
      <c r="O17" s="62"/>
      <c r="P17" s="63" t="s">
        <v>40</v>
      </c>
      <c r="Q17" s="63" t="s">
        <v>93</v>
      </c>
      <c r="R17" s="63">
        <v>85.45</v>
      </c>
      <c r="S17" s="63">
        <v>28.54</v>
      </c>
      <c r="T17" s="63">
        <v>29.09</v>
      </c>
      <c r="U17" s="65">
        <f t="shared" si="0"/>
        <v>101.92711983181499</v>
      </c>
    </row>
    <row r="18" spans="1:22" ht="75" customHeight="1" thickTop="1">
      <c r="A18" s="56"/>
      <c r="B18" s="57" t="s">
        <v>56</v>
      </c>
      <c r="C18" s="58" t="s">
        <v>103</v>
      </c>
      <c r="D18" s="58"/>
      <c r="E18" s="58"/>
      <c r="F18" s="58"/>
      <c r="G18" s="58"/>
      <c r="H18" s="58"/>
      <c r="I18" s="58" t="s">
        <v>104</v>
      </c>
      <c r="J18" s="58"/>
      <c r="K18" s="58"/>
      <c r="L18" s="58" t="s">
        <v>105</v>
      </c>
      <c r="M18" s="58"/>
      <c r="N18" s="58"/>
      <c r="O18" s="58"/>
      <c r="P18" s="59" t="s">
        <v>40</v>
      </c>
      <c r="Q18" s="59" t="s">
        <v>106</v>
      </c>
      <c r="R18" s="59">
        <v>85.71</v>
      </c>
      <c r="S18" s="59" t="s">
        <v>42</v>
      </c>
      <c r="T18" s="59" t="s">
        <v>42</v>
      </c>
      <c r="U18" s="60" t="str">
        <f t="shared" si="0"/>
        <v>N/A</v>
      </c>
    </row>
    <row r="19" spans="1:22" ht="75" customHeight="1">
      <c r="A19" s="56"/>
      <c r="B19" s="61" t="s">
        <v>43</v>
      </c>
      <c r="C19" s="62" t="s">
        <v>107</v>
      </c>
      <c r="D19" s="62"/>
      <c r="E19" s="62"/>
      <c r="F19" s="62"/>
      <c r="G19" s="62"/>
      <c r="H19" s="62"/>
      <c r="I19" s="62" t="s">
        <v>108</v>
      </c>
      <c r="J19" s="62"/>
      <c r="K19" s="62"/>
      <c r="L19" s="62" t="s">
        <v>109</v>
      </c>
      <c r="M19" s="62"/>
      <c r="N19" s="62"/>
      <c r="O19" s="62"/>
      <c r="P19" s="63" t="s">
        <v>40</v>
      </c>
      <c r="Q19" s="63" t="s">
        <v>106</v>
      </c>
      <c r="R19" s="63">
        <v>69.42</v>
      </c>
      <c r="S19" s="63" t="s">
        <v>42</v>
      </c>
      <c r="T19" s="63" t="s">
        <v>42</v>
      </c>
      <c r="U19" s="65" t="str">
        <f t="shared" si="0"/>
        <v>N/A</v>
      </c>
    </row>
    <row r="20" spans="1:22" ht="75" customHeight="1">
      <c r="A20" s="56"/>
      <c r="B20" s="61" t="s">
        <v>43</v>
      </c>
      <c r="C20" s="62" t="s">
        <v>110</v>
      </c>
      <c r="D20" s="62"/>
      <c r="E20" s="62"/>
      <c r="F20" s="62"/>
      <c r="G20" s="62"/>
      <c r="H20" s="62"/>
      <c r="I20" s="62" t="s">
        <v>111</v>
      </c>
      <c r="J20" s="62"/>
      <c r="K20" s="62"/>
      <c r="L20" s="62" t="s">
        <v>112</v>
      </c>
      <c r="M20" s="62"/>
      <c r="N20" s="62"/>
      <c r="O20" s="62"/>
      <c r="P20" s="63" t="s">
        <v>40</v>
      </c>
      <c r="Q20" s="63" t="s">
        <v>106</v>
      </c>
      <c r="R20" s="63">
        <v>100</v>
      </c>
      <c r="S20" s="63" t="s">
        <v>42</v>
      </c>
      <c r="T20" s="63" t="s">
        <v>42</v>
      </c>
      <c r="U20" s="65" t="str">
        <f t="shared" si="0"/>
        <v>N/A</v>
      </c>
    </row>
    <row r="21" spans="1:22" ht="75" customHeight="1" thickBot="1">
      <c r="A21" s="56"/>
      <c r="B21" s="61" t="s">
        <v>43</v>
      </c>
      <c r="C21" s="62" t="s">
        <v>113</v>
      </c>
      <c r="D21" s="62"/>
      <c r="E21" s="62"/>
      <c r="F21" s="62"/>
      <c r="G21" s="62"/>
      <c r="H21" s="62"/>
      <c r="I21" s="62" t="s">
        <v>114</v>
      </c>
      <c r="J21" s="62"/>
      <c r="K21" s="62"/>
      <c r="L21" s="62" t="s">
        <v>115</v>
      </c>
      <c r="M21" s="62"/>
      <c r="N21" s="62"/>
      <c r="O21" s="62"/>
      <c r="P21" s="63" t="s">
        <v>40</v>
      </c>
      <c r="Q21" s="63" t="s">
        <v>116</v>
      </c>
      <c r="R21" s="63">
        <v>88.89</v>
      </c>
      <c r="S21" s="63">
        <v>38.89</v>
      </c>
      <c r="T21" s="63">
        <v>44.44</v>
      </c>
      <c r="U21" s="65">
        <f t="shared" si="0"/>
        <v>114.27102082797633</v>
      </c>
    </row>
    <row r="22" spans="1:22" ht="22.5" customHeight="1" thickTop="1" thickBot="1">
      <c r="B22" s="9" t="s">
        <v>61</v>
      </c>
      <c r="C22" s="10"/>
      <c r="D22" s="10"/>
      <c r="E22" s="10"/>
      <c r="F22" s="10"/>
      <c r="G22" s="10"/>
      <c r="H22" s="11"/>
      <c r="I22" s="11"/>
      <c r="J22" s="11"/>
      <c r="K22" s="11"/>
      <c r="L22" s="11"/>
      <c r="M22" s="11"/>
      <c r="N22" s="11"/>
      <c r="O22" s="11"/>
      <c r="P22" s="11"/>
      <c r="Q22" s="11"/>
      <c r="R22" s="11"/>
      <c r="S22" s="11"/>
      <c r="T22" s="11"/>
      <c r="U22" s="12"/>
      <c r="V22" s="66"/>
    </row>
    <row r="23" spans="1:22" ht="26.25" customHeight="1" thickTop="1">
      <c r="B23" s="67"/>
      <c r="C23" s="68"/>
      <c r="D23" s="68"/>
      <c r="E23" s="68"/>
      <c r="F23" s="68"/>
      <c r="G23" s="68"/>
      <c r="H23" s="69"/>
      <c r="I23" s="69"/>
      <c r="J23" s="69"/>
      <c r="K23" s="69"/>
      <c r="L23" s="69"/>
      <c r="M23" s="69"/>
      <c r="N23" s="69"/>
      <c r="O23" s="69"/>
      <c r="P23" s="70"/>
      <c r="Q23" s="71"/>
      <c r="R23" s="72" t="s">
        <v>62</v>
      </c>
      <c r="S23" s="40" t="s">
        <v>63</v>
      </c>
      <c r="T23" s="72" t="s">
        <v>64</v>
      </c>
      <c r="U23" s="40" t="s">
        <v>65</v>
      </c>
    </row>
    <row r="24" spans="1:22" ht="26.25" customHeight="1" thickBot="1">
      <c r="B24" s="73"/>
      <c r="C24" s="74"/>
      <c r="D24" s="74"/>
      <c r="E24" s="74"/>
      <c r="F24" s="74"/>
      <c r="G24" s="74"/>
      <c r="H24" s="75"/>
      <c r="I24" s="75"/>
      <c r="J24" s="75"/>
      <c r="K24" s="75"/>
      <c r="L24" s="75"/>
      <c r="M24" s="75"/>
      <c r="N24" s="75"/>
      <c r="O24" s="75"/>
      <c r="P24" s="76"/>
      <c r="Q24" s="77"/>
      <c r="R24" s="78" t="s">
        <v>66</v>
      </c>
      <c r="S24" s="77" t="s">
        <v>66</v>
      </c>
      <c r="T24" s="77" t="s">
        <v>66</v>
      </c>
      <c r="U24" s="77" t="s">
        <v>67</v>
      </c>
    </row>
    <row r="25" spans="1:22" ht="13.5" customHeight="1" thickBot="1">
      <c r="B25" s="79" t="s">
        <v>68</v>
      </c>
      <c r="C25" s="80"/>
      <c r="D25" s="80"/>
      <c r="E25" s="81"/>
      <c r="F25" s="81"/>
      <c r="G25" s="81"/>
      <c r="H25" s="82"/>
      <c r="I25" s="82"/>
      <c r="J25" s="82"/>
      <c r="K25" s="82"/>
      <c r="L25" s="82"/>
      <c r="M25" s="82"/>
      <c r="N25" s="82"/>
      <c r="O25" s="82"/>
      <c r="P25" s="83"/>
      <c r="Q25" s="83"/>
      <c r="R25" s="84">
        <f>3511.235109</f>
        <v>3511.2351090000002</v>
      </c>
      <c r="S25" s="84">
        <f>2783.066391</f>
        <v>2783.0663909999998</v>
      </c>
      <c r="T25" s="84">
        <f>2922.98595992</f>
        <v>2922.9859599199999</v>
      </c>
      <c r="U25" s="85">
        <f>+IF(ISERR(T25/S25*100),"N/A",T25/S25*100)</f>
        <v>105.02753255806179</v>
      </c>
    </row>
    <row r="26" spans="1:22" ht="13.5" customHeight="1" thickBot="1">
      <c r="B26" s="86" t="s">
        <v>69</v>
      </c>
      <c r="C26" s="87"/>
      <c r="D26" s="87"/>
      <c r="E26" s="88"/>
      <c r="F26" s="88"/>
      <c r="G26" s="88"/>
      <c r="H26" s="89"/>
      <c r="I26" s="89"/>
      <c r="J26" s="89"/>
      <c r="K26" s="89"/>
      <c r="L26" s="89"/>
      <c r="M26" s="89"/>
      <c r="N26" s="89"/>
      <c r="O26" s="89"/>
      <c r="P26" s="90"/>
      <c r="Q26" s="90"/>
      <c r="R26" s="84">
        <f>3564.59123311</f>
        <v>3564.5912331099998</v>
      </c>
      <c r="S26" s="84">
        <f>2940.33386</f>
        <v>2940.3338600000002</v>
      </c>
      <c r="T26" s="84">
        <f>2922.98595992</f>
        <v>2922.9859599199999</v>
      </c>
      <c r="U26" s="85">
        <f>+IF(ISERR(T26/S26*100),"N/A",T26/S26*100)</f>
        <v>99.410002370275038</v>
      </c>
    </row>
    <row r="27" spans="1:22" ht="14.7" customHeight="1" thickTop="1" thickBot="1">
      <c r="B27" s="9" t="s">
        <v>70</v>
      </c>
      <c r="C27" s="10"/>
      <c r="D27" s="10"/>
      <c r="E27" s="10"/>
      <c r="F27" s="10"/>
      <c r="G27" s="10"/>
      <c r="H27" s="11"/>
      <c r="I27" s="11"/>
      <c r="J27" s="11"/>
      <c r="K27" s="11"/>
      <c r="L27" s="11"/>
      <c r="M27" s="11"/>
      <c r="N27" s="11"/>
      <c r="O27" s="11"/>
      <c r="P27" s="11"/>
      <c r="Q27" s="11"/>
      <c r="R27" s="11"/>
      <c r="S27" s="11"/>
      <c r="T27" s="11"/>
      <c r="U27" s="12"/>
    </row>
    <row r="28" spans="1:22" ht="44.25" customHeight="1" thickTop="1">
      <c r="B28" s="91" t="s">
        <v>71</v>
      </c>
      <c r="C28" s="93"/>
      <c r="D28" s="93"/>
      <c r="E28" s="93"/>
      <c r="F28" s="93"/>
      <c r="G28" s="93"/>
      <c r="H28" s="93"/>
      <c r="I28" s="93"/>
      <c r="J28" s="93"/>
      <c r="K28" s="93"/>
      <c r="L28" s="93"/>
      <c r="M28" s="93"/>
      <c r="N28" s="93"/>
      <c r="O28" s="93"/>
      <c r="P28" s="93"/>
      <c r="Q28" s="93"/>
      <c r="R28" s="93"/>
      <c r="S28" s="93"/>
      <c r="T28" s="93"/>
      <c r="U28" s="92"/>
    </row>
    <row r="29" spans="1:22" ht="34.5" customHeight="1">
      <c r="B29" s="94" t="s">
        <v>73</v>
      </c>
      <c r="C29" s="96"/>
      <c r="D29" s="96"/>
      <c r="E29" s="96"/>
      <c r="F29" s="96"/>
      <c r="G29" s="96"/>
      <c r="H29" s="96"/>
      <c r="I29" s="96"/>
      <c r="J29" s="96"/>
      <c r="K29" s="96"/>
      <c r="L29" s="96"/>
      <c r="M29" s="96"/>
      <c r="N29" s="96"/>
      <c r="O29" s="96"/>
      <c r="P29" s="96"/>
      <c r="Q29" s="96"/>
      <c r="R29" s="96"/>
      <c r="S29" s="96"/>
      <c r="T29" s="96"/>
      <c r="U29" s="95"/>
    </row>
    <row r="30" spans="1:22" ht="34.5" customHeight="1">
      <c r="B30" s="94" t="s">
        <v>117</v>
      </c>
      <c r="C30" s="96"/>
      <c r="D30" s="96"/>
      <c r="E30" s="96"/>
      <c r="F30" s="96"/>
      <c r="G30" s="96"/>
      <c r="H30" s="96"/>
      <c r="I30" s="96"/>
      <c r="J30" s="96"/>
      <c r="K30" s="96"/>
      <c r="L30" s="96"/>
      <c r="M30" s="96"/>
      <c r="N30" s="96"/>
      <c r="O30" s="96"/>
      <c r="P30" s="96"/>
      <c r="Q30" s="96"/>
      <c r="R30" s="96"/>
      <c r="S30" s="96"/>
      <c r="T30" s="96"/>
      <c r="U30" s="95"/>
    </row>
    <row r="31" spans="1:22" ht="34.5" customHeight="1">
      <c r="B31" s="94" t="s">
        <v>118</v>
      </c>
      <c r="C31" s="96"/>
      <c r="D31" s="96"/>
      <c r="E31" s="96"/>
      <c r="F31" s="96"/>
      <c r="G31" s="96"/>
      <c r="H31" s="96"/>
      <c r="I31" s="96"/>
      <c r="J31" s="96"/>
      <c r="K31" s="96"/>
      <c r="L31" s="96"/>
      <c r="M31" s="96"/>
      <c r="N31" s="96"/>
      <c r="O31" s="96"/>
      <c r="P31" s="96"/>
      <c r="Q31" s="96"/>
      <c r="R31" s="96"/>
      <c r="S31" s="96"/>
      <c r="T31" s="96"/>
      <c r="U31" s="95"/>
    </row>
    <row r="32" spans="1:22" ht="51.75" customHeight="1">
      <c r="B32" s="94" t="s">
        <v>119</v>
      </c>
      <c r="C32" s="96"/>
      <c r="D32" s="96"/>
      <c r="E32" s="96"/>
      <c r="F32" s="96"/>
      <c r="G32" s="96"/>
      <c r="H32" s="96"/>
      <c r="I32" s="96"/>
      <c r="J32" s="96"/>
      <c r="K32" s="96"/>
      <c r="L32" s="96"/>
      <c r="M32" s="96"/>
      <c r="N32" s="96"/>
      <c r="O32" s="96"/>
      <c r="P32" s="96"/>
      <c r="Q32" s="96"/>
      <c r="R32" s="96"/>
      <c r="S32" s="96"/>
      <c r="T32" s="96"/>
      <c r="U32" s="95"/>
    </row>
    <row r="33" spans="2:21" ht="34.5" customHeight="1">
      <c r="B33" s="94" t="s">
        <v>120</v>
      </c>
      <c r="C33" s="96"/>
      <c r="D33" s="96"/>
      <c r="E33" s="96"/>
      <c r="F33" s="96"/>
      <c r="G33" s="96"/>
      <c r="H33" s="96"/>
      <c r="I33" s="96"/>
      <c r="J33" s="96"/>
      <c r="K33" s="96"/>
      <c r="L33" s="96"/>
      <c r="M33" s="96"/>
      <c r="N33" s="96"/>
      <c r="O33" s="96"/>
      <c r="P33" s="96"/>
      <c r="Q33" s="96"/>
      <c r="R33" s="96"/>
      <c r="S33" s="96"/>
      <c r="T33" s="96"/>
      <c r="U33" s="95"/>
    </row>
    <row r="34" spans="2:21" ht="34.5" customHeight="1">
      <c r="B34" s="94" t="s">
        <v>121</v>
      </c>
      <c r="C34" s="96"/>
      <c r="D34" s="96"/>
      <c r="E34" s="96"/>
      <c r="F34" s="96"/>
      <c r="G34" s="96"/>
      <c r="H34" s="96"/>
      <c r="I34" s="96"/>
      <c r="J34" s="96"/>
      <c r="K34" s="96"/>
      <c r="L34" s="96"/>
      <c r="M34" s="96"/>
      <c r="N34" s="96"/>
      <c r="O34" s="96"/>
      <c r="P34" s="96"/>
      <c r="Q34" s="96"/>
      <c r="R34" s="96"/>
      <c r="S34" s="96"/>
      <c r="T34" s="96"/>
      <c r="U34" s="95"/>
    </row>
    <row r="35" spans="2:21" ht="46.95" customHeight="1">
      <c r="B35" s="94" t="s">
        <v>122</v>
      </c>
      <c r="C35" s="96"/>
      <c r="D35" s="96"/>
      <c r="E35" s="96"/>
      <c r="F35" s="96"/>
      <c r="G35" s="96"/>
      <c r="H35" s="96"/>
      <c r="I35" s="96"/>
      <c r="J35" s="96"/>
      <c r="K35" s="96"/>
      <c r="L35" s="96"/>
      <c r="M35" s="96"/>
      <c r="N35" s="96"/>
      <c r="O35" s="96"/>
      <c r="P35" s="96"/>
      <c r="Q35" s="96"/>
      <c r="R35" s="96"/>
      <c r="S35" s="96"/>
      <c r="T35" s="96"/>
      <c r="U35" s="95"/>
    </row>
    <row r="36" spans="2:21" ht="34.5" customHeight="1">
      <c r="B36" s="94" t="s">
        <v>123</v>
      </c>
      <c r="C36" s="96"/>
      <c r="D36" s="96"/>
      <c r="E36" s="96"/>
      <c r="F36" s="96"/>
      <c r="G36" s="96"/>
      <c r="H36" s="96"/>
      <c r="I36" s="96"/>
      <c r="J36" s="96"/>
      <c r="K36" s="96"/>
      <c r="L36" s="96"/>
      <c r="M36" s="96"/>
      <c r="N36" s="96"/>
      <c r="O36" s="96"/>
      <c r="P36" s="96"/>
      <c r="Q36" s="96"/>
      <c r="R36" s="96"/>
      <c r="S36" s="96"/>
      <c r="T36" s="96"/>
      <c r="U36" s="95"/>
    </row>
    <row r="37" spans="2:21" ht="34.5" customHeight="1">
      <c r="B37" s="94" t="s">
        <v>124</v>
      </c>
      <c r="C37" s="96"/>
      <c r="D37" s="96"/>
      <c r="E37" s="96"/>
      <c r="F37" s="96"/>
      <c r="G37" s="96"/>
      <c r="H37" s="96"/>
      <c r="I37" s="96"/>
      <c r="J37" s="96"/>
      <c r="K37" s="96"/>
      <c r="L37" s="96"/>
      <c r="M37" s="96"/>
      <c r="N37" s="96"/>
      <c r="O37" s="96"/>
      <c r="P37" s="96"/>
      <c r="Q37" s="96"/>
      <c r="R37" s="96"/>
      <c r="S37" s="96"/>
      <c r="T37" s="96"/>
      <c r="U37" s="95"/>
    </row>
    <row r="38" spans="2:21" ht="34.5" customHeight="1">
      <c r="B38" s="94" t="s">
        <v>125</v>
      </c>
      <c r="C38" s="96"/>
      <c r="D38" s="96"/>
      <c r="E38" s="96"/>
      <c r="F38" s="96"/>
      <c r="G38" s="96"/>
      <c r="H38" s="96"/>
      <c r="I38" s="96"/>
      <c r="J38" s="96"/>
      <c r="K38" s="96"/>
      <c r="L38" s="96"/>
      <c r="M38" s="96"/>
      <c r="N38" s="96"/>
      <c r="O38" s="96"/>
      <c r="P38" s="96"/>
      <c r="Q38" s="96"/>
      <c r="R38" s="96"/>
      <c r="S38" s="96"/>
      <c r="T38" s="96"/>
      <c r="U38" s="95"/>
    </row>
    <row r="39" spans="2:21" ht="45.3" customHeight="1" thickBot="1">
      <c r="B39" s="97" t="s">
        <v>126</v>
      </c>
      <c r="C39" s="99"/>
      <c r="D39" s="99"/>
      <c r="E39" s="99"/>
      <c r="F39" s="99"/>
      <c r="G39" s="99"/>
      <c r="H39" s="99"/>
      <c r="I39" s="99"/>
      <c r="J39" s="99"/>
      <c r="K39" s="99"/>
      <c r="L39" s="99"/>
      <c r="M39" s="99"/>
      <c r="N39" s="99"/>
      <c r="O39" s="99"/>
      <c r="P39" s="99"/>
      <c r="Q39" s="99"/>
      <c r="R39" s="99"/>
      <c r="S39" s="99"/>
      <c r="T39" s="99"/>
      <c r="U39" s="98"/>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V1" sqref="V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6.21875" style="1" customWidth="1"/>
    <col min="9" max="9" width="7.33203125" style="1" customWidth="1"/>
    <col min="10" max="10" width="8.77734375" style="1" customWidth="1"/>
    <col min="11" max="11" width="32.44140625" style="1" customWidth="1"/>
    <col min="12" max="12" width="8.6640625" style="1" customWidth="1"/>
    <col min="13" max="13" width="6.77734375" style="1" customWidth="1"/>
    <col min="14" max="14" width="9.21875" style="1" customWidth="1"/>
    <col min="15" max="15" width="32.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127</v>
      </c>
      <c r="D4" s="15" t="s">
        <v>128</v>
      </c>
      <c r="E4" s="15"/>
      <c r="F4" s="15"/>
      <c r="G4" s="15"/>
      <c r="H4" s="15"/>
      <c r="I4" s="16"/>
      <c r="J4" s="17" t="s">
        <v>6</v>
      </c>
      <c r="K4" s="18" t="s">
        <v>7</v>
      </c>
      <c r="L4" s="19" t="s">
        <v>8</v>
      </c>
      <c r="M4" s="19"/>
      <c r="N4" s="19"/>
      <c r="O4" s="19"/>
      <c r="P4" s="17" t="s">
        <v>9</v>
      </c>
      <c r="Q4" s="19" t="s">
        <v>129</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80</v>
      </c>
      <c r="D6" s="25"/>
      <c r="E6" s="25"/>
      <c r="F6" s="25"/>
      <c r="G6" s="25"/>
      <c r="H6" s="26"/>
      <c r="I6" s="26"/>
      <c r="J6" s="26" t="s">
        <v>16</v>
      </c>
      <c r="K6" s="25" t="s">
        <v>81</v>
      </c>
      <c r="L6" s="25"/>
      <c r="M6" s="25"/>
      <c r="N6" s="27"/>
      <c r="O6" s="28" t="s">
        <v>18</v>
      </c>
      <c r="P6" s="25" t="s">
        <v>130</v>
      </c>
      <c r="Q6" s="25"/>
      <c r="R6" s="29"/>
      <c r="S6" s="28" t="s">
        <v>20</v>
      </c>
      <c r="T6" s="25" t="s">
        <v>131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132</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IF(ISERR(T11/S11*100),"N/A",T11/S11*100)</f>
        <v>N/A</v>
      </c>
    </row>
    <row r="12" spans="1:34" ht="75" customHeight="1" thickTop="1">
      <c r="A12" s="56"/>
      <c r="B12" s="57" t="s">
        <v>46</v>
      </c>
      <c r="C12" s="58" t="s">
        <v>133</v>
      </c>
      <c r="D12" s="58"/>
      <c r="E12" s="58"/>
      <c r="F12" s="58"/>
      <c r="G12" s="58"/>
      <c r="H12" s="58"/>
      <c r="I12" s="58" t="s">
        <v>134</v>
      </c>
      <c r="J12" s="58"/>
      <c r="K12" s="58"/>
      <c r="L12" s="58" t="s">
        <v>135</v>
      </c>
      <c r="M12" s="58"/>
      <c r="N12" s="58"/>
      <c r="O12" s="58"/>
      <c r="P12" s="59" t="s">
        <v>40</v>
      </c>
      <c r="Q12" s="59" t="s">
        <v>41</v>
      </c>
      <c r="R12" s="59">
        <v>34.479999999999997</v>
      </c>
      <c r="S12" s="59" t="s">
        <v>42</v>
      </c>
      <c r="T12" s="59" t="s">
        <v>42</v>
      </c>
      <c r="U12" s="60" t="str">
        <f>IF(ISERR((S12-T12)*100/S12+100),"N/A",(S12-T12)*100/S12+100)</f>
        <v>N/A</v>
      </c>
    </row>
    <row r="13" spans="1:34" ht="75" customHeight="1" thickBot="1">
      <c r="A13" s="56"/>
      <c r="B13" s="61" t="s">
        <v>43</v>
      </c>
      <c r="C13" s="62" t="s">
        <v>43</v>
      </c>
      <c r="D13" s="62"/>
      <c r="E13" s="62"/>
      <c r="F13" s="62"/>
      <c r="G13" s="62"/>
      <c r="H13" s="62"/>
      <c r="I13" s="62" t="s">
        <v>136</v>
      </c>
      <c r="J13" s="62"/>
      <c r="K13" s="62"/>
      <c r="L13" s="62" t="s">
        <v>137</v>
      </c>
      <c r="M13" s="62"/>
      <c r="N13" s="62"/>
      <c r="O13" s="62"/>
      <c r="P13" s="63" t="s">
        <v>40</v>
      </c>
      <c r="Q13" s="63" t="s">
        <v>41</v>
      </c>
      <c r="R13" s="63">
        <v>52.82</v>
      </c>
      <c r="S13" s="63" t="s">
        <v>42</v>
      </c>
      <c r="T13" s="63" t="s">
        <v>42</v>
      </c>
      <c r="U13" s="65" t="str">
        <f t="shared" ref="U13:U21" si="0">IF(ISERR(T13/S13*100),"N/A",T13/S13*100)</f>
        <v>N/A</v>
      </c>
    </row>
    <row r="14" spans="1:34" ht="75" customHeight="1" thickTop="1">
      <c r="A14" s="56"/>
      <c r="B14" s="57" t="s">
        <v>51</v>
      </c>
      <c r="C14" s="58" t="s">
        <v>138</v>
      </c>
      <c r="D14" s="58"/>
      <c r="E14" s="58"/>
      <c r="F14" s="58"/>
      <c r="G14" s="58"/>
      <c r="H14" s="58"/>
      <c r="I14" s="58" t="s">
        <v>139</v>
      </c>
      <c r="J14" s="58"/>
      <c r="K14" s="58"/>
      <c r="L14" s="58" t="s">
        <v>140</v>
      </c>
      <c r="M14" s="58"/>
      <c r="N14" s="58"/>
      <c r="O14" s="58"/>
      <c r="P14" s="59" t="s">
        <v>40</v>
      </c>
      <c r="Q14" s="59" t="s">
        <v>106</v>
      </c>
      <c r="R14" s="59">
        <v>2</v>
      </c>
      <c r="S14" s="59" t="s">
        <v>42</v>
      </c>
      <c r="T14" s="59" t="s">
        <v>42</v>
      </c>
      <c r="U14" s="60" t="str">
        <f t="shared" si="0"/>
        <v>N/A</v>
      </c>
    </row>
    <row r="15" spans="1:34" ht="75" customHeight="1">
      <c r="A15" s="56"/>
      <c r="B15" s="61" t="s">
        <v>43</v>
      </c>
      <c r="C15" s="62" t="s">
        <v>141</v>
      </c>
      <c r="D15" s="62"/>
      <c r="E15" s="62"/>
      <c r="F15" s="62"/>
      <c r="G15" s="62"/>
      <c r="H15" s="62"/>
      <c r="I15" s="62" t="s">
        <v>142</v>
      </c>
      <c r="J15" s="62"/>
      <c r="K15" s="62"/>
      <c r="L15" s="62" t="s">
        <v>143</v>
      </c>
      <c r="M15" s="62"/>
      <c r="N15" s="62"/>
      <c r="O15" s="62"/>
      <c r="P15" s="63" t="s">
        <v>40</v>
      </c>
      <c r="Q15" s="63" t="s">
        <v>106</v>
      </c>
      <c r="R15" s="63">
        <v>7.14</v>
      </c>
      <c r="S15" s="63" t="s">
        <v>42</v>
      </c>
      <c r="T15" s="63" t="s">
        <v>42</v>
      </c>
      <c r="U15" s="65" t="str">
        <f t="shared" si="0"/>
        <v>N/A</v>
      </c>
    </row>
    <row r="16" spans="1:34" ht="75" customHeight="1">
      <c r="A16" s="56"/>
      <c r="B16" s="61" t="s">
        <v>43</v>
      </c>
      <c r="C16" s="62" t="s">
        <v>144</v>
      </c>
      <c r="D16" s="62"/>
      <c r="E16" s="62"/>
      <c r="F16" s="62"/>
      <c r="G16" s="62"/>
      <c r="H16" s="62"/>
      <c r="I16" s="62" t="s">
        <v>145</v>
      </c>
      <c r="J16" s="62"/>
      <c r="K16" s="62"/>
      <c r="L16" s="62" t="s">
        <v>146</v>
      </c>
      <c r="M16" s="62"/>
      <c r="N16" s="62"/>
      <c r="O16" s="62"/>
      <c r="P16" s="63" t="s">
        <v>40</v>
      </c>
      <c r="Q16" s="63" t="s">
        <v>106</v>
      </c>
      <c r="R16" s="63">
        <v>5</v>
      </c>
      <c r="S16" s="63" t="s">
        <v>42</v>
      </c>
      <c r="T16" s="63" t="s">
        <v>42</v>
      </c>
      <c r="U16" s="65" t="str">
        <f t="shared" si="0"/>
        <v>N/A</v>
      </c>
    </row>
    <row r="17" spans="1:22" ht="75" customHeight="1" thickBot="1">
      <c r="A17" s="56"/>
      <c r="B17" s="61" t="s">
        <v>43</v>
      </c>
      <c r="C17" s="62" t="s">
        <v>147</v>
      </c>
      <c r="D17" s="62"/>
      <c r="E17" s="62"/>
      <c r="F17" s="62"/>
      <c r="G17" s="62"/>
      <c r="H17" s="62"/>
      <c r="I17" s="62" t="s">
        <v>148</v>
      </c>
      <c r="J17" s="62"/>
      <c r="K17" s="62"/>
      <c r="L17" s="62" t="s">
        <v>149</v>
      </c>
      <c r="M17" s="62"/>
      <c r="N17" s="62"/>
      <c r="O17" s="62"/>
      <c r="P17" s="63" t="s">
        <v>40</v>
      </c>
      <c r="Q17" s="63" t="s">
        <v>106</v>
      </c>
      <c r="R17" s="63">
        <v>21.79</v>
      </c>
      <c r="S17" s="63" t="s">
        <v>42</v>
      </c>
      <c r="T17" s="63" t="s">
        <v>42</v>
      </c>
      <c r="U17" s="65" t="str">
        <f t="shared" si="0"/>
        <v>N/A</v>
      </c>
    </row>
    <row r="18" spans="1:22" ht="75" customHeight="1" thickTop="1">
      <c r="A18" s="56"/>
      <c r="B18" s="57" t="s">
        <v>56</v>
      </c>
      <c r="C18" s="58" t="s">
        <v>150</v>
      </c>
      <c r="D18" s="58"/>
      <c r="E18" s="58"/>
      <c r="F18" s="58"/>
      <c r="G18" s="58"/>
      <c r="H18" s="58"/>
      <c r="I18" s="58" t="s">
        <v>151</v>
      </c>
      <c r="J18" s="58"/>
      <c r="K18" s="58"/>
      <c r="L18" s="58" t="s">
        <v>152</v>
      </c>
      <c r="M18" s="58"/>
      <c r="N18" s="58"/>
      <c r="O18" s="58"/>
      <c r="P18" s="59" t="s">
        <v>40</v>
      </c>
      <c r="Q18" s="59" t="s">
        <v>106</v>
      </c>
      <c r="R18" s="59">
        <v>20</v>
      </c>
      <c r="S18" s="59" t="s">
        <v>42</v>
      </c>
      <c r="T18" s="59" t="s">
        <v>42</v>
      </c>
      <c r="U18" s="60" t="str">
        <f t="shared" si="0"/>
        <v>N/A</v>
      </c>
    </row>
    <row r="19" spans="1:22" ht="75" customHeight="1">
      <c r="A19" s="56"/>
      <c r="B19" s="61" t="s">
        <v>43</v>
      </c>
      <c r="C19" s="62" t="s">
        <v>153</v>
      </c>
      <c r="D19" s="62"/>
      <c r="E19" s="62"/>
      <c r="F19" s="62"/>
      <c r="G19" s="62"/>
      <c r="H19" s="62"/>
      <c r="I19" s="62" t="s">
        <v>154</v>
      </c>
      <c r="J19" s="62"/>
      <c r="K19" s="62"/>
      <c r="L19" s="62" t="s">
        <v>155</v>
      </c>
      <c r="M19" s="62"/>
      <c r="N19" s="62"/>
      <c r="O19" s="62"/>
      <c r="P19" s="63" t="s">
        <v>40</v>
      </c>
      <c r="Q19" s="63" t="s">
        <v>106</v>
      </c>
      <c r="R19" s="63">
        <v>3.33</v>
      </c>
      <c r="S19" s="63" t="s">
        <v>42</v>
      </c>
      <c r="T19" s="63" t="s">
        <v>42</v>
      </c>
      <c r="U19" s="65" t="str">
        <f t="shared" si="0"/>
        <v>N/A</v>
      </c>
    </row>
    <row r="20" spans="1:22" ht="75" customHeight="1">
      <c r="A20" s="56"/>
      <c r="B20" s="61" t="s">
        <v>43</v>
      </c>
      <c r="C20" s="62" t="s">
        <v>156</v>
      </c>
      <c r="D20" s="62"/>
      <c r="E20" s="62"/>
      <c r="F20" s="62"/>
      <c r="G20" s="62"/>
      <c r="H20" s="62"/>
      <c r="I20" s="62" t="s">
        <v>157</v>
      </c>
      <c r="J20" s="62"/>
      <c r="K20" s="62"/>
      <c r="L20" s="62" t="s">
        <v>158</v>
      </c>
      <c r="M20" s="62"/>
      <c r="N20" s="62"/>
      <c r="O20" s="62"/>
      <c r="P20" s="63" t="s">
        <v>40</v>
      </c>
      <c r="Q20" s="63" t="s">
        <v>106</v>
      </c>
      <c r="R20" s="63">
        <v>13.43</v>
      </c>
      <c r="S20" s="63" t="s">
        <v>42</v>
      </c>
      <c r="T20" s="63" t="s">
        <v>42</v>
      </c>
      <c r="U20" s="65" t="str">
        <f t="shared" si="0"/>
        <v>N/A</v>
      </c>
    </row>
    <row r="21" spans="1:22" ht="75" customHeight="1" thickBot="1">
      <c r="A21" s="56"/>
      <c r="B21" s="61" t="s">
        <v>43</v>
      </c>
      <c r="C21" s="62" t="s">
        <v>159</v>
      </c>
      <c r="D21" s="62"/>
      <c r="E21" s="62"/>
      <c r="F21" s="62"/>
      <c r="G21" s="62"/>
      <c r="H21" s="62"/>
      <c r="I21" s="62" t="s">
        <v>160</v>
      </c>
      <c r="J21" s="62"/>
      <c r="K21" s="62"/>
      <c r="L21" s="62" t="s">
        <v>161</v>
      </c>
      <c r="M21" s="62"/>
      <c r="N21" s="62"/>
      <c r="O21" s="62"/>
      <c r="P21" s="63" t="s">
        <v>40</v>
      </c>
      <c r="Q21" s="63" t="s">
        <v>116</v>
      </c>
      <c r="R21" s="63">
        <v>1.96</v>
      </c>
      <c r="S21" s="63" t="s">
        <v>42</v>
      </c>
      <c r="T21" s="63">
        <v>0</v>
      </c>
      <c r="U21" s="65" t="str">
        <f t="shared" si="0"/>
        <v>N/A</v>
      </c>
    </row>
    <row r="22" spans="1:22" ht="22.5" customHeight="1" thickTop="1" thickBot="1">
      <c r="B22" s="9" t="s">
        <v>61</v>
      </c>
      <c r="C22" s="10"/>
      <c r="D22" s="10"/>
      <c r="E22" s="10"/>
      <c r="F22" s="10"/>
      <c r="G22" s="10"/>
      <c r="H22" s="11"/>
      <c r="I22" s="11"/>
      <c r="J22" s="11"/>
      <c r="K22" s="11"/>
      <c r="L22" s="11"/>
      <c r="M22" s="11"/>
      <c r="N22" s="11"/>
      <c r="O22" s="11"/>
      <c r="P22" s="11"/>
      <c r="Q22" s="11"/>
      <c r="R22" s="11"/>
      <c r="S22" s="11"/>
      <c r="T22" s="11"/>
      <c r="U22" s="12"/>
      <c r="V22" s="66"/>
    </row>
    <row r="23" spans="1:22" ht="26.25" customHeight="1" thickTop="1">
      <c r="B23" s="67"/>
      <c r="C23" s="68"/>
      <c r="D23" s="68"/>
      <c r="E23" s="68"/>
      <c r="F23" s="68"/>
      <c r="G23" s="68"/>
      <c r="H23" s="69"/>
      <c r="I23" s="69"/>
      <c r="J23" s="69"/>
      <c r="K23" s="69"/>
      <c r="L23" s="69"/>
      <c r="M23" s="69"/>
      <c r="N23" s="69"/>
      <c r="O23" s="69"/>
      <c r="P23" s="70"/>
      <c r="Q23" s="71"/>
      <c r="R23" s="72" t="s">
        <v>62</v>
      </c>
      <c r="S23" s="40" t="s">
        <v>63</v>
      </c>
      <c r="T23" s="72" t="s">
        <v>64</v>
      </c>
      <c r="U23" s="40" t="s">
        <v>65</v>
      </c>
    </row>
    <row r="24" spans="1:22" ht="26.25" customHeight="1" thickBot="1">
      <c r="B24" s="73"/>
      <c r="C24" s="74"/>
      <c r="D24" s="74"/>
      <c r="E24" s="74"/>
      <c r="F24" s="74"/>
      <c r="G24" s="74"/>
      <c r="H24" s="75"/>
      <c r="I24" s="75"/>
      <c r="J24" s="75"/>
      <c r="K24" s="75"/>
      <c r="L24" s="75"/>
      <c r="M24" s="75"/>
      <c r="N24" s="75"/>
      <c r="O24" s="75"/>
      <c r="P24" s="76"/>
      <c r="Q24" s="77"/>
      <c r="R24" s="78" t="s">
        <v>66</v>
      </c>
      <c r="S24" s="77" t="s">
        <v>66</v>
      </c>
      <c r="T24" s="77" t="s">
        <v>66</v>
      </c>
      <c r="U24" s="77" t="s">
        <v>67</v>
      </c>
    </row>
    <row r="25" spans="1:22" ht="13.5" customHeight="1" thickBot="1">
      <c r="B25" s="79" t="s">
        <v>68</v>
      </c>
      <c r="C25" s="80"/>
      <c r="D25" s="80"/>
      <c r="E25" s="81"/>
      <c r="F25" s="81"/>
      <c r="G25" s="81"/>
      <c r="H25" s="82"/>
      <c r="I25" s="82"/>
      <c r="J25" s="82"/>
      <c r="K25" s="82"/>
      <c r="L25" s="82"/>
      <c r="M25" s="82"/>
      <c r="N25" s="82"/>
      <c r="O25" s="82"/>
      <c r="P25" s="83"/>
      <c r="Q25" s="83"/>
      <c r="R25" s="84">
        <f>421.694179</f>
        <v>421.69417900000002</v>
      </c>
      <c r="S25" s="84">
        <f>320.563212</f>
        <v>320.56321200000002</v>
      </c>
      <c r="T25" s="84">
        <f>320.985402</f>
        <v>320.98540200000002</v>
      </c>
      <c r="U25" s="85">
        <f>+IF(ISERR(T25/S25*100),"N/A",T25/S25*100)</f>
        <v>100.13170257353174</v>
      </c>
    </row>
    <row r="26" spans="1:22" ht="13.5" customHeight="1" thickBot="1">
      <c r="B26" s="86" t="s">
        <v>69</v>
      </c>
      <c r="C26" s="87"/>
      <c r="D26" s="87"/>
      <c r="E26" s="88"/>
      <c r="F26" s="88"/>
      <c r="G26" s="88"/>
      <c r="H26" s="89"/>
      <c r="I26" s="89"/>
      <c r="J26" s="89"/>
      <c r="K26" s="89"/>
      <c r="L26" s="89"/>
      <c r="M26" s="89"/>
      <c r="N26" s="89"/>
      <c r="O26" s="89"/>
      <c r="P26" s="90"/>
      <c r="Q26" s="90"/>
      <c r="R26" s="84">
        <f>422.116369</f>
        <v>422.11636900000002</v>
      </c>
      <c r="S26" s="84">
        <f>320.985402</f>
        <v>320.98540200000002</v>
      </c>
      <c r="T26" s="84">
        <f>320.985402</f>
        <v>320.98540200000002</v>
      </c>
      <c r="U26" s="85">
        <f>+IF(ISERR(T26/S26*100),"N/A",T26/S26*100)</f>
        <v>100</v>
      </c>
    </row>
    <row r="27" spans="1:22" ht="14.7" customHeight="1" thickTop="1" thickBot="1">
      <c r="B27" s="9" t="s">
        <v>70</v>
      </c>
      <c r="C27" s="10"/>
      <c r="D27" s="10"/>
      <c r="E27" s="10"/>
      <c r="F27" s="10"/>
      <c r="G27" s="10"/>
      <c r="H27" s="11"/>
      <c r="I27" s="11"/>
      <c r="J27" s="11"/>
      <c r="K27" s="11"/>
      <c r="L27" s="11"/>
      <c r="M27" s="11"/>
      <c r="N27" s="11"/>
      <c r="O27" s="11"/>
      <c r="P27" s="11"/>
      <c r="Q27" s="11"/>
      <c r="R27" s="11"/>
      <c r="S27" s="11"/>
      <c r="T27" s="11"/>
      <c r="U27" s="12"/>
    </row>
    <row r="28" spans="1:22" ht="44.25" customHeight="1" thickTop="1">
      <c r="B28" s="91" t="s">
        <v>71</v>
      </c>
      <c r="C28" s="93"/>
      <c r="D28" s="93"/>
      <c r="E28" s="93"/>
      <c r="F28" s="93"/>
      <c r="G28" s="93"/>
      <c r="H28" s="93"/>
      <c r="I28" s="93"/>
      <c r="J28" s="93"/>
      <c r="K28" s="93"/>
      <c r="L28" s="93"/>
      <c r="M28" s="93"/>
      <c r="N28" s="93"/>
      <c r="O28" s="93"/>
      <c r="P28" s="93"/>
      <c r="Q28" s="93"/>
      <c r="R28" s="93"/>
      <c r="S28" s="93"/>
      <c r="T28" s="93"/>
      <c r="U28" s="92"/>
    </row>
    <row r="29" spans="1:22" ht="34.5" customHeight="1">
      <c r="B29" s="94" t="s">
        <v>73</v>
      </c>
      <c r="C29" s="96"/>
      <c r="D29" s="96"/>
      <c r="E29" s="96"/>
      <c r="F29" s="96"/>
      <c r="G29" s="96"/>
      <c r="H29" s="96"/>
      <c r="I29" s="96"/>
      <c r="J29" s="96"/>
      <c r="K29" s="96"/>
      <c r="L29" s="96"/>
      <c r="M29" s="96"/>
      <c r="N29" s="96"/>
      <c r="O29" s="96"/>
      <c r="P29" s="96"/>
      <c r="Q29" s="96"/>
      <c r="R29" s="96"/>
      <c r="S29" s="96"/>
      <c r="T29" s="96"/>
      <c r="U29" s="95"/>
    </row>
    <row r="30" spans="1:22" ht="20.55" customHeight="1">
      <c r="B30" s="94" t="s">
        <v>162</v>
      </c>
      <c r="C30" s="96"/>
      <c r="D30" s="96"/>
      <c r="E30" s="96"/>
      <c r="F30" s="96"/>
      <c r="G30" s="96"/>
      <c r="H30" s="96"/>
      <c r="I30" s="96"/>
      <c r="J30" s="96"/>
      <c r="K30" s="96"/>
      <c r="L30" s="96"/>
      <c r="M30" s="96"/>
      <c r="N30" s="96"/>
      <c r="O30" s="96"/>
      <c r="P30" s="96"/>
      <c r="Q30" s="96"/>
      <c r="R30" s="96"/>
      <c r="S30" s="96"/>
      <c r="T30" s="96"/>
      <c r="U30" s="95"/>
    </row>
    <row r="31" spans="1:22" ht="25.05" customHeight="1">
      <c r="B31" s="94" t="s">
        <v>163</v>
      </c>
      <c r="C31" s="96"/>
      <c r="D31" s="96"/>
      <c r="E31" s="96"/>
      <c r="F31" s="96"/>
      <c r="G31" s="96"/>
      <c r="H31" s="96"/>
      <c r="I31" s="96"/>
      <c r="J31" s="96"/>
      <c r="K31" s="96"/>
      <c r="L31" s="96"/>
      <c r="M31" s="96"/>
      <c r="N31" s="96"/>
      <c r="O31" s="96"/>
      <c r="P31" s="96"/>
      <c r="Q31" s="96"/>
      <c r="R31" s="96"/>
      <c r="S31" s="96"/>
      <c r="T31" s="96"/>
      <c r="U31" s="95"/>
    </row>
    <row r="32" spans="1:22" ht="34.5" customHeight="1">
      <c r="B32" s="94" t="s">
        <v>164</v>
      </c>
      <c r="C32" s="96"/>
      <c r="D32" s="96"/>
      <c r="E32" s="96"/>
      <c r="F32" s="96"/>
      <c r="G32" s="96"/>
      <c r="H32" s="96"/>
      <c r="I32" s="96"/>
      <c r="J32" s="96"/>
      <c r="K32" s="96"/>
      <c r="L32" s="96"/>
      <c r="M32" s="96"/>
      <c r="N32" s="96"/>
      <c r="O32" s="96"/>
      <c r="P32" s="96"/>
      <c r="Q32" s="96"/>
      <c r="R32" s="96"/>
      <c r="S32" s="96"/>
      <c r="T32" s="96"/>
      <c r="U32" s="95"/>
    </row>
    <row r="33" spans="2:21" ht="34.5" customHeight="1">
      <c r="B33" s="94" t="s">
        <v>165</v>
      </c>
      <c r="C33" s="96"/>
      <c r="D33" s="96"/>
      <c r="E33" s="96"/>
      <c r="F33" s="96"/>
      <c r="G33" s="96"/>
      <c r="H33" s="96"/>
      <c r="I33" s="96"/>
      <c r="J33" s="96"/>
      <c r="K33" s="96"/>
      <c r="L33" s="96"/>
      <c r="M33" s="96"/>
      <c r="N33" s="96"/>
      <c r="O33" s="96"/>
      <c r="P33" s="96"/>
      <c r="Q33" s="96"/>
      <c r="R33" s="96"/>
      <c r="S33" s="96"/>
      <c r="T33" s="96"/>
      <c r="U33" s="95"/>
    </row>
    <row r="34" spans="2:21" ht="34.5" customHeight="1">
      <c r="B34" s="94" t="s">
        <v>166</v>
      </c>
      <c r="C34" s="96"/>
      <c r="D34" s="96"/>
      <c r="E34" s="96"/>
      <c r="F34" s="96"/>
      <c r="G34" s="96"/>
      <c r="H34" s="96"/>
      <c r="I34" s="96"/>
      <c r="J34" s="96"/>
      <c r="K34" s="96"/>
      <c r="L34" s="96"/>
      <c r="M34" s="96"/>
      <c r="N34" s="96"/>
      <c r="O34" s="96"/>
      <c r="P34" s="96"/>
      <c r="Q34" s="96"/>
      <c r="R34" s="96"/>
      <c r="S34" s="96"/>
      <c r="T34" s="96"/>
      <c r="U34" s="95"/>
    </row>
    <row r="35" spans="2:21" ht="17.25" customHeight="1">
      <c r="B35" s="94" t="s">
        <v>167</v>
      </c>
      <c r="C35" s="96"/>
      <c r="D35" s="96"/>
      <c r="E35" s="96"/>
      <c r="F35" s="96"/>
      <c r="G35" s="96"/>
      <c r="H35" s="96"/>
      <c r="I35" s="96"/>
      <c r="J35" s="96"/>
      <c r="K35" s="96"/>
      <c r="L35" s="96"/>
      <c r="M35" s="96"/>
      <c r="N35" s="96"/>
      <c r="O35" s="96"/>
      <c r="P35" s="96"/>
      <c r="Q35" s="96"/>
      <c r="R35" s="96"/>
      <c r="S35" s="96"/>
      <c r="T35" s="96"/>
      <c r="U35" s="95"/>
    </row>
    <row r="36" spans="2:21" ht="34.5" customHeight="1">
      <c r="B36" s="94" t="s">
        <v>168</v>
      </c>
      <c r="C36" s="96"/>
      <c r="D36" s="96"/>
      <c r="E36" s="96"/>
      <c r="F36" s="96"/>
      <c r="G36" s="96"/>
      <c r="H36" s="96"/>
      <c r="I36" s="96"/>
      <c r="J36" s="96"/>
      <c r="K36" s="96"/>
      <c r="L36" s="96"/>
      <c r="M36" s="96"/>
      <c r="N36" s="96"/>
      <c r="O36" s="96"/>
      <c r="P36" s="96"/>
      <c r="Q36" s="96"/>
      <c r="R36" s="96"/>
      <c r="S36" s="96"/>
      <c r="T36" s="96"/>
      <c r="U36" s="95"/>
    </row>
    <row r="37" spans="2:21" ht="34.5" customHeight="1">
      <c r="B37" s="94" t="s">
        <v>169</v>
      </c>
      <c r="C37" s="96"/>
      <c r="D37" s="96"/>
      <c r="E37" s="96"/>
      <c r="F37" s="96"/>
      <c r="G37" s="96"/>
      <c r="H37" s="96"/>
      <c r="I37" s="96"/>
      <c r="J37" s="96"/>
      <c r="K37" s="96"/>
      <c r="L37" s="96"/>
      <c r="M37" s="96"/>
      <c r="N37" s="96"/>
      <c r="O37" s="96"/>
      <c r="P37" s="96"/>
      <c r="Q37" s="96"/>
      <c r="R37" s="96"/>
      <c r="S37" s="96"/>
      <c r="T37" s="96"/>
      <c r="U37" s="95"/>
    </row>
    <row r="38" spans="2:21" ht="33.75" customHeight="1">
      <c r="B38" s="94" t="s">
        <v>170</v>
      </c>
      <c r="C38" s="96"/>
      <c r="D38" s="96"/>
      <c r="E38" s="96"/>
      <c r="F38" s="96"/>
      <c r="G38" s="96"/>
      <c r="H38" s="96"/>
      <c r="I38" s="96"/>
      <c r="J38" s="96"/>
      <c r="K38" s="96"/>
      <c r="L38" s="96"/>
      <c r="M38" s="96"/>
      <c r="N38" s="96"/>
      <c r="O38" s="96"/>
      <c r="P38" s="96"/>
      <c r="Q38" s="96"/>
      <c r="R38" s="96"/>
      <c r="S38" s="96"/>
      <c r="T38" s="96"/>
      <c r="U38" s="95"/>
    </row>
    <row r="39" spans="2:21" ht="29.7" customHeight="1" thickBot="1">
      <c r="B39" s="97" t="s">
        <v>171</v>
      </c>
      <c r="C39" s="99"/>
      <c r="D39" s="99"/>
      <c r="E39" s="99"/>
      <c r="F39" s="99"/>
      <c r="G39" s="99"/>
      <c r="H39" s="99"/>
      <c r="I39" s="99"/>
      <c r="J39" s="99"/>
      <c r="K39" s="99"/>
      <c r="L39" s="99"/>
      <c r="M39" s="99"/>
      <c r="N39" s="99"/>
      <c r="O39" s="99"/>
      <c r="P39" s="99"/>
      <c r="Q39" s="99"/>
      <c r="R39" s="99"/>
      <c r="S39" s="99"/>
      <c r="T39" s="99"/>
      <c r="U39" s="98"/>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0"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V1" sqref="V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6.21875" style="1" customWidth="1"/>
    <col min="9" max="9" width="7.33203125" style="1" customWidth="1"/>
    <col min="10" max="10" width="8.77734375" style="1" customWidth="1"/>
    <col min="11" max="11" width="30.109375" style="1" customWidth="1"/>
    <col min="12" max="12" width="8.6640625" style="1" customWidth="1"/>
    <col min="13" max="13" width="6.77734375" style="1" customWidth="1"/>
    <col min="14" max="14" width="9.21875" style="1" customWidth="1"/>
    <col min="15" max="15" width="29.8867187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172</v>
      </c>
      <c r="D4" s="15" t="s">
        <v>173</v>
      </c>
      <c r="E4" s="15"/>
      <c r="F4" s="15"/>
      <c r="G4" s="15"/>
      <c r="H4" s="15"/>
      <c r="I4" s="16"/>
      <c r="J4" s="17" t="s">
        <v>6</v>
      </c>
      <c r="K4" s="18" t="s">
        <v>7</v>
      </c>
      <c r="L4" s="19" t="s">
        <v>8</v>
      </c>
      <c r="M4" s="19"/>
      <c r="N4" s="19"/>
      <c r="O4" s="19"/>
      <c r="P4" s="17" t="s">
        <v>9</v>
      </c>
      <c r="Q4" s="19" t="s">
        <v>174</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175</v>
      </c>
      <c r="L6" s="25"/>
      <c r="M6" s="25"/>
      <c r="N6" s="27"/>
      <c r="O6" s="28" t="s">
        <v>18</v>
      </c>
      <c r="P6" s="25" t="s">
        <v>176</v>
      </c>
      <c r="Q6" s="25"/>
      <c r="R6" s="29"/>
      <c r="S6" s="28" t="s">
        <v>20</v>
      </c>
      <c r="T6" s="25" t="s">
        <v>177</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89.4" customHeight="1" thickTop="1">
      <c r="A11" s="56"/>
      <c r="B11" s="57" t="s">
        <v>36</v>
      </c>
      <c r="C11" s="58" t="s">
        <v>178</v>
      </c>
      <c r="D11" s="58"/>
      <c r="E11" s="58"/>
      <c r="F11" s="58"/>
      <c r="G11" s="58"/>
      <c r="H11" s="58"/>
      <c r="I11" s="58" t="s">
        <v>179</v>
      </c>
      <c r="J11" s="58"/>
      <c r="K11" s="58"/>
      <c r="L11" s="58" t="s">
        <v>180</v>
      </c>
      <c r="M11" s="58"/>
      <c r="N11" s="58"/>
      <c r="O11" s="58"/>
      <c r="P11" s="59" t="s">
        <v>40</v>
      </c>
      <c r="Q11" s="59" t="s">
        <v>41</v>
      </c>
      <c r="R11" s="59">
        <v>104.05</v>
      </c>
      <c r="S11" s="59" t="s">
        <v>42</v>
      </c>
      <c r="T11" s="59" t="s">
        <v>42</v>
      </c>
      <c r="U11" s="60" t="str">
        <f t="shared" ref="U11:U32" si="0">IF(ISERR(T11/S11*100),"N/A",T11/S11*100)</f>
        <v>N/A</v>
      </c>
    </row>
    <row r="12" spans="1:34" ht="75" customHeight="1">
      <c r="A12" s="56"/>
      <c r="B12" s="61" t="s">
        <v>43</v>
      </c>
      <c r="C12" s="62" t="s">
        <v>43</v>
      </c>
      <c r="D12" s="62"/>
      <c r="E12" s="62"/>
      <c r="F12" s="62"/>
      <c r="G12" s="62"/>
      <c r="H12" s="62"/>
      <c r="I12" s="62" t="s">
        <v>181</v>
      </c>
      <c r="J12" s="62"/>
      <c r="K12" s="62"/>
      <c r="L12" s="62" t="s">
        <v>182</v>
      </c>
      <c r="M12" s="62"/>
      <c r="N12" s="62"/>
      <c r="O12" s="62"/>
      <c r="P12" s="63" t="s">
        <v>183</v>
      </c>
      <c r="Q12" s="63" t="s">
        <v>41</v>
      </c>
      <c r="R12" s="63">
        <v>52.92</v>
      </c>
      <c r="S12" s="63" t="s">
        <v>42</v>
      </c>
      <c r="T12" s="63" t="s">
        <v>42</v>
      </c>
      <c r="U12" s="65" t="str">
        <f t="shared" si="0"/>
        <v>N/A</v>
      </c>
    </row>
    <row r="13" spans="1:34" ht="75" customHeight="1" thickBot="1">
      <c r="A13" s="56"/>
      <c r="B13" s="61" t="s">
        <v>43</v>
      </c>
      <c r="C13" s="62" t="s">
        <v>43</v>
      </c>
      <c r="D13" s="62"/>
      <c r="E13" s="62"/>
      <c r="F13" s="62"/>
      <c r="G13" s="62"/>
      <c r="H13" s="62"/>
      <c r="I13" s="62" t="s">
        <v>1295</v>
      </c>
      <c r="J13" s="62"/>
      <c r="K13" s="62"/>
      <c r="L13" s="62" t="s">
        <v>44</v>
      </c>
      <c r="M13" s="62"/>
      <c r="N13" s="62"/>
      <c r="O13" s="62"/>
      <c r="P13" s="63" t="s">
        <v>45</v>
      </c>
      <c r="Q13" s="63" t="s">
        <v>41</v>
      </c>
      <c r="R13" s="64">
        <v>62944</v>
      </c>
      <c r="S13" s="64" t="s">
        <v>42</v>
      </c>
      <c r="T13" s="64" t="s">
        <v>42</v>
      </c>
      <c r="U13" s="65" t="str">
        <f t="shared" si="0"/>
        <v>N/A</v>
      </c>
    </row>
    <row r="14" spans="1:34" ht="75" customHeight="1" thickTop="1">
      <c r="A14" s="56"/>
      <c r="B14" s="57" t="s">
        <v>46</v>
      </c>
      <c r="C14" s="58" t="s">
        <v>184</v>
      </c>
      <c r="D14" s="58"/>
      <c r="E14" s="58"/>
      <c r="F14" s="58"/>
      <c r="G14" s="58"/>
      <c r="H14" s="58"/>
      <c r="I14" s="58" t="s">
        <v>185</v>
      </c>
      <c r="J14" s="58"/>
      <c r="K14" s="58"/>
      <c r="L14" s="58" t="s">
        <v>186</v>
      </c>
      <c r="M14" s="58"/>
      <c r="N14" s="58"/>
      <c r="O14" s="58"/>
      <c r="P14" s="59" t="s">
        <v>40</v>
      </c>
      <c r="Q14" s="59" t="s">
        <v>41</v>
      </c>
      <c r="R14" s="59">
        <v>69.11</v>
      </c>
      <c r="S14" s="59" t="s">
        <v>42</v>
      </c>
      <c r="T14" s="59" t="s">
        <v>42</v>
      </c>
      <c r="U14" s="60" t="str">
        <f t="shared" si="0"/>
        <v>N/A</v>
      </c>
    </row>
    <row r="15" spans="1:34" ht="75" customHeight="1">
      <c r="A15" s="56"/>
      <c r="B15" s="61" t="s">
        <v>43</v>
      </c>
      <c r="C15" s="62" t="s">
        <v>43</v>
      </c>
      <c r="D15" s="62"/>
      <c r="E15" s="62"/>
      <c r="F15" s="62"/>
      <c r="G15" s="62"/>
      <c r="H15" s="62"/>
      <c r="I15" s="62" t="s">
        <v>187</v>
      </c>
      <c r="J15" s="62"/>
      <c r="K15" s="62"/>
      <c r="L15" s="62" t="s">
        <v>188</v>
      </c>
      <c r="M15" s="62"/>
      <c r="N15" s="62"/>
      <c r="O15" s="62"/>
      <c r="P15" s="63" t="s">
        <v>40</v>
      </c>
      <c r="Q15" s="63" t="s">
        <v>41</v>
      </c>
      <c r="R15" s="63">
        <v>39.18</v>
      </c>
      <c r="S15" s="63" t="s">
        <v>42</v>
      </c>
      <c r="T15" s="63" t="s">
        <v>42</v>
      </c>
      <c r="U15" s="65" t="str">
        <f t="shared" si="0"/>
        <v>N/A</v>
      </c>
    </row>
    <row r="16" spans="1:34" ht="75" customHeight="1" thickBot="1">
      <c r="A16" s="56"/>
      <c r="B16" s="61" t="s">
        <v>43</v>
      </c>
      <c r="C16" s="62" t="s">
        <v>43</v>
      </c>
      <c r="D16" s="62"/>
      <c r="E16" s="62"/>
      <c r="F16" s="62"/>
      <c r="G16" s="62"/>
      <c r="H16" s="62"/>
      <c r="I16" s="62" t="s">
        <v>189</v>
      </c>
      <c r="J16" s="62"/>
      <c r="K16" s="62"/>
      <c r="L16" s="62" t="s">
        <v>190</v>
      </c>
      <c r="M16" s="62"/>
      <c r="N16" s="62"/>
      <c r="O16" s="62"/>
      <c r="P16" s="63" t="s">
        <v>40</v>
      </c>
      <c r="Q16" s="63" t="s">
        <v>41</v>
      </c>
      <c r="R16" s="63">
        <v>100</v>
      </c>
      <c r="S16" s="63" t="s">
        <v>42</v>
      </c>
      <c r="T16" s="63" t="s">
        <v>42</v>
      </c>
      <c r="U16" s="65" t="str">
        <f t="shared" si="0"/>
        <v>N/A</v>
      </c>
    </row>
    <row r="17" spans="1:21" ht="75" customHeight="1" thickTop="1">
      <c r="A17" s="56"/>
      <c r="B17" s="57" t="s">
        <v>51</v>
      </c>
      <c r="C17" s="58" t="s">
        <v>191</v>
      </c>
      <c r="D17" s="58"/>
      <c r="E17" s="58"/>
      <c r="F17" s="58"/>
      <c r="G17" s="58"/>
      <c r="H17" s="58"/>
      <c r="I17" s="58" t="s">
        <v>192</v>
      </c>
      <c r="J17" s="58"/>
      <c r="K17" s="58"/>
      <c r="L17" s="58" t="s">
        <v>193</v>
      </c>
      <c r="M17" s="58"/>
      <c r="N17" s="58"/>
      <c r="O17" s="58"/>
      <c r="P17" s="59" t="s">
        <v>40</v>
      </c>
      <c r="Q17" s="59" t="s">
        <v>93</v>
      </c>
      <c r="R17" s="59">
        <v>70.180000000000007</v>
      </c>
      <c r="S17" s="59">
        <v>5.85</v>
      </c>
      <c r="T17" s="59">
        <v>10.53</v>
      </c>
      <c r="U17" s="60">
        <f t="shared" si="0"/>
        <v>180</v>
      </c>
    </row>
    <row r="18" spans="1:21" ht="75" customHeight="1">
      <c r="A18" s="56"/>
      <c r="B18" s="61" t="s">
        <v>43</v>
      </c>
      <c r="C18" s="62" t="s">
        <v>194</v>
      </c>
      <c r="D18" s="62"/>
      <c r="E18" s="62"/>
      <c r="F18" s="62"/>
      <c r="G18" s="62"/>
      <c r="H18" s="62"/>
      <c r="I18" s="62" t="s">
        <v>195</v>
      </c>
      <c r="J18" s="62"/>
      <c r="K18" s="62"/>
      <c r="L18" s="62" t="s">
        <v>196</v>
      </c>
      <c r="M18" s="62"/>
      <c r="N18" s="62"/>
      <c r="O18" s="62"/>
      <c r="P18" s="63" t="s">
        <v>40</v>
      </c>
      <c r="Q18" s="63" t="s">
        <v>93</v>
      </c>
      <c r="R18" s="63">
        <v>60.71</v>
      </c>
      <c r="S18" s="63">
        <v>4.76</v>
      </c>
      <c r="T18" s="63">
        <v>7.14</v>
      </c>
      <c r="U18" s="65">
        <f t="shared" si="0"/>
        <v>150</v>
      </c>
    </row>
    <row r="19" spans="1:21" ht="75" customHeight="1">
      <c r="A19" s="56"/>
      <c r="B19" s="61" t="s">
        <v>43</v>
      </c>
      <c r="C19" s="62" t="s">
        <v>197</v>
      </c>
      <c r="D19" s="62"/>
      <c r="E19" s="62"/>
      <c r="F19" s="62"/>
      <c r="G19" s="62"/>
      <c r="H19" s="62"/>
      <c r="I19" s="62" t="s">
        <v>198</v>
      </c>
      <c r="J19" s="62"/>
      <c r="K19" s="62"/>
      <c r="L19" s="62" t="s">
        <v>199</v>
      </c>
      <c r="M19" s="62"/>
      <c r="N19" s="62"/>
      <c r="O19" s="62"/>
      <c r="P19" s="63" t="s">
        <v>40</v>
      </c>
      <c r="Q19" s="63" t="s">
        <v>55</v>
      </c>
      <c r="R19" s="63">
        <v>100</v>
      </c>
      <c r="S19" s="63">
        <v>25</v>
      </c>
      <c r="T19" s="63">
        <v>25</v>
      </c>
      <c r="U19" s="65">
        <f t="shared" si="0"/>
        <v>100</v>
      </c>
    </row>
    <row r="20" spans="1:21" ht="75" customHeight="1">
      <c r="A20" s="56"/>
      <c r="B20" s="61" t="s">
        <v>43</v>
      </c>
      <c r="C20" s="62" t="s">
        <v>200</v>
      </c>
      <c r="D20" s="62"/>
      <c r="E20" s="62"/>
      <c r="F20" s="62"/>
      <c r="G20" s="62"/>
      <c r="H20" s="62"/>
      <c r="I20" s="62" t="s">
        <v>201</v>
      </c>
      <c r="J20" s="62"/>
      <c r="K20" s="62"/>
      <c r="L20" s="62" t="s">
        <v>202</v>
      </c>
      <c r="M20" s="62"/>
      <c r="N20" s="62"/>
      <c r="O20" s="62"/>
      <c r="P20" s="63" t="s">
        <v>40</v>
      </c>
      <c r="Q20" s="63" t="s">
        <v>55</v>
      </c>
      <c r="R20" s="63">
        <v>100</v>
      </c>
      <c r="S20" s="63">
        <v>50</v>
      </c>
      <c r="T20" s="63">
        <v>45.58</v>
      </c>
      <c r="U20" s="65">
        <f t="shared" si="0"/>
        <v>91.16</v>
      </c>
    </row>
    <row r="21" spans="1:21" ht="75" customHeight="1">
      <c r="A21" s="56"/>
      <c r="B21" s="61" t="s">
        <v>43</v>
      </c>
      <c r="C21" s="62" t="s">
        <v>203</v>
      </c>
      <c r="D21" s="62"/>
      <c r="E21" s="62"/>
      <c r="F21" s="62"/>
      <c r="G21" s="62"/>
      <c r="H21" s="62"/>
      <c r="I21" s="62" t="s">
        <v>204</v>
      </c>
      <c r="J21" s="62"/>
      <c r="K21" s="62"/>
      <c r="L21" s="62" t="s">
        <v>199</v>
      </c>
      <c r="M21" s="62"/>
      <c r="N21" s="62"/>
      <c r="O21" s="62"/>
      <c r="P21" s="63" t="s">
        <v>40</v>
      </c>
      <c r="Q21" s="63" t="s">
        <v>55</v>
      </c>
      <c r="R21" s="63">
        <v>100</v>
      </c>
      <c r="S21" s="63">
        <v>70</v>
      </c>
      <c r="T21" s="63">
        <v>70</v>
      </c>
      <c r="U21" s="65">
        <f t="shared" si="0"/>
        <v>100</v>
      </c>
    </row>
    <row r="22" spans="1:21" ht="75" customHeight="1" thickBot="1">
      <c r="A22" s="56"/>
      <c r="B22" s="61" t="s">
        <v>43</v>
      </c>
      <c r="C22" s="62" t="s">
        <v>205</v>
      </c>
      <c r="D22" s="62"/>
      <c r="E22" s="62"/>
      <c r="F22" s="62"/>
      <c r="G22" s="62"/>
      <c r="H22" s="62"/>
      <c r="I22" s="62" t="s">
        <v>206</v>
      </c>
      <c r="J22" s="62"/>
      <c r="K22" s="62"/>
      <c r="L22" s="62" t="s">
        <v>207</v>
      </c>
      <c r="M22" s="62"/>
      <c r="N22" s="62"/>
      <c r="O22" s="62"/>
      <c r="P22" s="63" t="s">
        <v>40</v>
      </c>
      <c r="Q22" s="63" t="s">
        <v>55</v>
      </c>
      <c r="R22" s="63">
        <v>100</v>
      </c>
      <c r="S22" s="63">
        <v>50</v>
      </c>
      <c r="T22" s="63">
        <v>19.440000000000001</v>
      </c>
      <c r="U22" s="65">
        <f t="shared" si="0"/>
        <v>38.880000000000003</v>
      </c>
    </row>
    <row r="23" spans="1:21" ht="75" customHeight="1" thickTop="1">
      <c r="A23" s="56"/>
      <c r="B23" s="57" t="s">
        <v>56</v>
      </c>
      <c r="C23" s="58" t="s">
        <v>208</v>
      </c>
      <c r="D23" s="58"/>
      <c r="E23" s="58"/>
      <c r="F23" s="58"/>
      <c r="G23" s="58"/>
      <c r="H23" s="58"/>
      <c r="I23" s="58" t="s">
        <v>209</v>
      </c>
      <c r="J23" s="58"/>
      <c r="K23" s="58"/>
      <c r="L23" s="58" t="s">
        <v>210</v>
      </c>
      <c r="M23" s="58"/>
      <c r="N23" s="58"/>
      <c r="O23" s="58"/>
      <c r="P23" s="59" t="s">
        <v>211</v>
      </c>
      <c r="Q23" s="59" t="s">
        <v>212</v>
      </c>
      <c r="R23" s="59">
        <v>0.4</v>
      </c>
      <c r="S23" s="59">
        <v>0.15</v>
      </c>
      <c r="T23" s="59">
        <v>0.22</v>
      </c>
      <c r="U23" s="60">
        <f t="shared" si="0"/>
        <v>146.66666666666669</v>
      </c>
    </row>
    <row r="24" spans="1:21" ht="75" customHeight="1">
      <c r="A24" s="56"/>
      <c r="B24" s="61" t="s">
        <v>43</v>
      </c>
      <c r="C24" s="62" t="s">
        <v>213</v>
      </c>
      <c r="D24" s="62"/>
      <c r="E24" s="62"/>
      <c r="F24" s="62"/>
      <c r="G24" s="62"/>
      <c r="H24" s="62"/>
      <c r="I24" s="62" t="s">
        <v>214</v>
      </c>
      <c r="J24" s="62"/>
      <c r="K24" s="62"/>
      <c r="L24" s="62" t="s">
        <v>215</v>
      </c>
      <c r="M24" s="62"/>
      <c r="N24" s="62"/>
      <c r="O24" s="62"/>
      <c r="P24" s="63" t="s">
        <v>40</v>
      </c>
      <c r="Q24" s="63" t="s">
        <v>116</v>
      </c>
      <c r="R24" s="63">
        <v>65.349999999999994</v>
      </c>
      <c r="S24" s="63">
        <v>3.15</v>
      </c>
      <c r="T24" s="63">
        <v>4.72</v>
      </c>
      <c r="U24" s="65">
        <f t="shared" si="0"/>
        <v>149.84126984126985</v>
      </c>
    </row>
    <row r="25" spans="1:21" ht="75" customHeight="1">
      <c r="A25" s="56"/>
      <c r="B25" s="61" t="s">
        <v>43</v>
      </c>
      <c r="C25" s="62" t="s">
        <v>216</v>
      </c>
      <c r="D25" s="62"/>
      <c r="E25" s="62"/>
      <c r="F25" s="62"/>
      <c r="G25" s="62"/>
      <c r="H25" s="62"/>
      <c r="I25" s="62" t="s">
        <v>217</v>
      </c>
      <c r="J25" s="62"/>
      <c r="K25" s="62"/>
      <c r="L25" s="62" t="s">
        <v>218</v>
      </c>
      <c r="M25" s="62"/>
      <c r="N25" s="62"/>
      <c r="O25" s="62"/>
      <c r="P25" s="63" t="s">
        <v>211</v>
      </c>
      <c r="Q25" s="63" t="s">
        <v>212</v>
      </c>
      <c r="R25" s="63">
        <v>1.38</v>
      </c>
      <c r="S25" s="63">
        <v>0.28999999999999998</v>
      </c>
      <c r="T25" s="63">
        <v>0.47</v>
      </c>
      <c r="U25" s="65">
        <f t="shared" si="0"/>
        <v>162.06896551724139</v>
      </c>
    </row>
    <row r="26" spans="1:21" ht="75" customHeight="1">
      <c r="A26" s="56"/>
      <c r="B26" s="61" t="s">
        <v>43</v>
      </c>
      <c r="C26" s="62" t="s">
        <v>219</v>
      </c>
      <c r="D26" s="62"/>
      <c r="E26" s="62"/>
      <c r="F26" s="62"/>
      <c r="G26" s="62"/>
      <c r="H26" s="62"/>
      <c r="I26" s="62" t="s">
        <v>220</v>
      </c>
      <c r="J26" s="62"/>
      <c r="K26" s="62"/>
      <c r="L26" s="62" t="s">
        <v>221</v>
      </c>
      <c r="M26" s="62"/>
      <c r="N26" s="62"/>
      <c r="O26" s="62"/>
      <c r="P26" s="63" t="s">
        <v>211</v>
      </c>
      <c r="Q26" s="63" t="s">
        <v>222</v>
      </c>
      <c r="R26" s="63">
        <v>1.86</v>
      </c>
      <c r="S26" s="63">
        <v>0.71</v>
      </c>
      <c r="T26" s="63">
        <v>1.03</v>
      </c>
      <c r="U26" s="65">
        <f t="shared" si="0"/>
        <v>145.07042253521126</v>
      </c>
    </row>
    <row r="27" spans="1:21" ht="75" customHeight="1">
      <c r="A27" s="56"/>
      <c r="B27" s="61" t="s">
        <v>43</v>
      </c>
      <c r="C27" s="62" t="s">
        <v>223</v>
      </c>
      <c r="D27" s="62"/>
      <c r="E27" s="62"/>
      <c r="F27" s="62"/>
      <c r="G27" s="62"/>
      <c r="H27" s="62"/>
      <c r="I27" s="62" t="s">
        <v>224</v>
      </c>
      <c r="J27" s="62"/>
      <c r="K27" s="62"/>
      <c r="L27" s="62" t="s">
        <v>225</v>
      </c>
      <c r="M27" s="62"/>
      <c r="N27" s="62"/>
      <c r="O27" s="62"/>
      <c r="P27" s="63" t="s">
        <v>211</v>
      </c>
      <c r="Q27" s="63" t="s">
        <v>212</v>
      </c>
      <c r="R27" s="63">
        <v>1.27</v>
      </c>
      <c r="S27" s="63">
        <v>0.48</v>
      </c>
      <c r="T27" s="63">
        <v>0.43</v>
      </c>
      <c r="U27" s="65">
        <f t="shared" si="0"/>
        <v>89.583333333333343</v>
      </c>
    </row>
    <row r="28" spans="1:21" ht="75" customHeight="1">
      <c r="A28" s="56"/>
      <c r="B28" s="61" t="s">
        <v>43</v>
      </c>
      <c r="C28" s="62" t="s">
        <v>226</v>
      </c>
      <c r="D28" s="62"/>
      <c r="E28" s="62"/>
      <c r="F28" s="62"/>
      <c r="G28" s="62"/>
      <c r="H28" s="62"/>
      <c r="I28" s="62" t="s">
        <v>227</v>
      </c>
      <c r="J28" s="62"/>
      <c r="K28" s="62"/>
      <c r="L28" s="62" t="s">
        <v>228</v>
      </c>
      <c r="M28" s="62"/>
      <c r="N28" s="62"/>
      <c r="O28" s="62"/>
      <c r="P28" s="63" t="s">
        <v>40</v>
      </c>
      <c r="Q28" s="63" t="s">
        <v>60</v>
      </c>
      <c r="R28" s="63">
        <v>89</v>
      </c>
      <c r="S28" s="63">
        <v>41.96</v>
      </c>
      <c r="T28" s="63">
        <v>44.53</v>
      </c>
      <c r="U28" s="65">
        <f t="shared" si="0"/>
        <v>106.12488083889417</v>
      </c>
    </row>
    <row r="29" spans="1:21" ht="75" customHeight="1">
      <c r="A29" s="56"/>
      <c r="B29" s="61" t="s">
        <v>43</v>
      </c>
      <c r="C29" s="62" t="s">
        <v>229</v>
      </c>
      <c r="D29" s="62"/>
      <c r="E29" s="62"/>
      <c r="F29" s="62"/>
      <c r="G29" s="62"/>
      <c r="H29" s="62"/>
      <c r="I29" s="62" t="s">
        <v>230</v>
      </c>
      <c r="J29" s="62"/>
      <c r="K29" s="62"/>
      <c r="L29" s="62" t="s">
        <v>231</v>
      </c>
      <c r="M29" s="62"/>
      <c r="N29" s="62"/>
      <c r="O29" s="62"/>
      <c r="P29" s="63" t="s">
        <v>40</v>
      </c>
      <c r="Q29" s="63" t="s">
        <v>60</v>
      </c>
      <c r="R29" s="63">
        <v>100</v>
      </c>
      <c r="S29" s="63">
        <v>60</v>
      </c>
      <c r="T29" s="63">
        <v>60</v>
      </c>
      <c r="U29" s="65">
        <f t="shared" si="0"/>
        <v>100</v>
      </c>
    </row>
    <row r="30" spans="1:21" ht="75" customHeight="1">
      <c r="A30" s="56"/>
      <c r="B30" s="61" t="s">
        <v>43</v>
      </c>
      <c r="C30" s="62" t="s">
        <v>232</v>
      </c>
      <c r="D30" s="62"/>
      <c r="E30" s="62"/>
      <c r="F30" s="62"/>
      <c r="G30" s="62"/>
      <c r="H30" s="62"/>
      <c r="I30" s="62" t="s">
        <v>233</v>
      </c>
      <c r="J30" s="62"/>
      <c r="K30" s="62"/>
      <c r="L30" s="62" t="s">
        <v>234</v>
      </c>
      <c r="M30" s="62"/>
      <c r="N30" s="62"/>
      <c r="O30" s="62"/>
      <c r="P30" s="63" t="s">
        <v>40</v>
      </c>
      <c r="Q30" s="63" t="s">
        <v>60</v>
      </c>
      <c r="R30" s="63">
        <v>100</v>
      </c>
      <c r="S30" s="63">
        <v>0</v>
      </c>
      <c r="T30" s="63">
        <v>0</v>
      </c>
      <c r="U30" s="65" t="str">
        <f t="shared" si="0"/>
        <v>N/A</v>
      </c>
    </row>
    <row r="31" spans="1:21" ht="75" customHeight="1">
      <c r="A31" s="56"/>
      <c r="B31" s="61" t="s">
        <v>43</v>
      </c>
      <c r="C31" s="62" t="s">
        <v>235</v>
      </c>
      <c r="D31" s="62"/>
      <c r="E31" s="62"/>
      <c r="F31" s="62"/>
      <c r="G31" s="62"/>
      <c r="H31" s="62"/>
      <c r="I31" s="62" t="s">
        <v>236</v>
      </c>
      <c r="J31" s="62"/>
      <c r="K31" s="62"/>
      <c r="L31" s="62" t="s">
        <v>237</v>
      </c>
      <c r="M31" s="62"/>
      <c r="N31" s="62"/>
      <c r="O31" s="62"/>
      <c r="P31" s="63" t="s">
        <v>40</v>
      </c>
      <c r="Q31" s="63" t="s">
        <v>60</v>
      </c>
      <c r="R31" s="63">
        <v>100</v>
      </c>
      <c r="S31" s="63">
        <v>70</v>
      </c>
      <c r="T31" s="63">
        <v>70</v>
      </c>
      <c r="U31" s="65">
        <f t="shared" si="0"/>
        <v>100</v>
      </c>
    </row>
    <row r="32" spans="1:21" ht="75" customHeight="1" thickBot="1">
      <c r="A32" s="56"/>
      <c r="B32" s="61" t="s">
        <v>43</v>
      </c>
      <c r="C32" s="62" t="s">
        <v>238</v>
      </c>
      <c r="D32" s="62"/>
      <c r="E32" s="62"/>
      <c r="F32" s="62"/>
      <c r="G32" s="62"/>
      <c r="H32" s="62"/>
      <c r="I32" s="62" t="s">
        <v>239</v>
      </c>
      <c r="J32" s="62"/>
      <c r="K32" s="62"/>
      <c r="L32" s="62" t="s">
        <v>240</v>
      </c>
      <c r="M32" s="62"/>
      <c r="N32" s="62"/>
      <c r="O32" s="62"/>
      <c r="P32" s="63" t="s">
        <v>40</v>
      </c>
      <c r="Q32" s="63" t="s">
        <v>60</v>
      </c>
      <c r="R32" s="63">
        <v>100</v>
      </c>
      <c r="S32" s="63">
        <v>50</v>
      </c>
      <c r="T32" s="63">
        <v>91.67</v>
      </c>
      <c r="U32" s="65">
        <f t="shared" si="0"/>
        <v>183.34</v>
      </c>
    </row>
    <row r="33" spans="2:22" ht="22.5" customHeight="1" thickTop="1" thickBot="1">
      <c r="B33" s="9" t="s">
        <v>61</v>
      </c>
      <c r="C33" s="10"/>
      <c r="D33" s="10"/>
      <c r="E33" s="10"/>
      <c r="F33" s="10"/>
      <c r="G33" s="10"/>
      <c r="H33" s="11"/>
      <c r="I33" s="11"/>
      <c r="J33" s="11"/>
      <c r="K33" s="11"/>
      <c r="L33" s="11"/>
      <c r="M33" s="11"/>
      <c r="N33" s="11"/>
      <c r="O33" s="11"/>
      <c r="P33" s="11"/>
      <c r="Q33" s="11"/>
      <c r="R33" s="11"/>
      <c r="S33" s="11"/>
      <c r="T33" s="11"/>
      <c r="U33" s="12"/>
      <c r="V33" s="66"/>
    </row>
    <row r="34" spans="2:22" ht="26.25" customHeight="1" thickTop="1">
      <c r="B34" s="67"/>
      <c r="C34" s="68"/>
      <c r="D34" s="68"/>
      <c r="E34" s="68"/>
      <c r="F34" s="68"/>
      <c r="G34" s="68"/>
      <c r="H34" s="69"/>
      <c r="I34" s="69"/>
      <c r="J34" s="69"/>
      <c r="K34" s="69"/>
      <c r="L34" s="69"/>
      <c r="M34" s="69"/>
      <c r="N34" s="69"/>
      <c r="O34" s="69"/>
      <c r="P34" s="70"/>
      <c r="Q34" s="71"/>
      <c r="R34" s="72" t="s">
        <v>62</v>
      </c>
      <c r="S34" s="40" t="s">
        <v>63</v>
      </c>
      <c r="T34" s="72" t="s">
        <v>64</v>
      </c>
      <c r="U34" s="40" t="s">
        <v>65</v>
      </c>
    </row>
    <row r="35" spans="2:22" ht="26.25" customHeight="1" thickBot="1">
      <c r="B35" s="73"/>
      <c r="C35" s="74"/>
      <c r="D35" s="74"/>
      <c r="E35" s="74"/>
      <c r="F35" s="74"/>
      <c r="G35" s="74"/>
      <c r="H35" s="75"/>
      <c r="I35" s="75"/>
      <c r="J35" s="75"/>
      <c r="K35" s="75"/>
      <c r="L35" s="75"/>
      <c r="M35" s="75"/>
      <c r="N35" s="75"/>
      <c r="O35" s="75"/>
      <c r="P35" s="76"/>
      <c r="Q35" s="77"/>
      <c r="R35" s="78" t="s">
        <v>66</v>
      </c>
      <c r="S35" s="77" t="s">
        <v>66</v>
      </c>
      <c r="T35" s="77" t="s">
        <v>66</v>
      </c>
      <c r="U35" s="77" t="s">
        <v>67</v>
      </c>
    </row>
    <row r="36" spans="2:22" ht="13.5" customHeight="1" thickBot="1">
      <c r="B36" s="79" t="s">
        <v>68</v>
      </c>
      <c r="C36" s="80"/>
      <c r="D36" s="80"/>
      <c r="E36" s="81"/>
      <c r="F36" s="81"/>
      <c r="G36" s="81"/>
      <c r="H36" s="82"/>
      <c r="I36" s="82"/>
      <c r="J36" s="82"/>
      <c r="K36" s="82"/>
      <c r="L36" s="82"/>
      <c r="M36" s="82"/>
      <c r="N36" s="82"/>
      <c r="O36" s="82"/>
      <c r="P36" s="83"/>
      <c r="Q36" s="83"/>
      <c r="R36" s="84">
        <f>1587.409511</f>
        <v>1587.4095110000001</v>
      </c>
      <c r="S36" s="84">
        <f>1124.475635</f>
        <v>1124.475635</v>
      </c>
      <c r="T36" s="84">
        <f>1152.49248158</f>
        <v>1152.49248158</v>
      </c>
      <c r="U36" s="85">
        <f>+IF(ISERR(T36/S36*100),"N/A",T36/S36*100)</f>
        <v>102.49154767857642</v>
      </c>
    </row>
    <row r="37" spans="2:22" ht="13.5" customHeight="1" thickBot="1">
      <c r="B37" s="86" t="s">
        <v>69</v>
      </c>
      <c r="C37" s="87"/>
      <c r="D37" s="87"/>
      <c r="E37" s="88"/>
      <c r="F37" s="88"/>
      <c r="G37" s="88"/>
      <c r="H37" s="89"/>
      <c r="I37" s="89"/>
      <c r="J37" s="89"/>
      <c r="K37" s="89"/>
      <c r="L37" s="89"/>
      <c r="M37" s="89"/>
      <c r="N37" s="89"/>
      <c r="O37" s="89"/>
      <c r="P37" s="90"/>
      <c r="Q37" s="90"/>
      <c r="R37" s="84">
        <f>1604.05607675</f>
        <v>1604.0560767500001</v>
      </c>
      <c r="S37" s="84">
        <f>1159.49210371</f>
        <v>1159.49210371</v>
      </c>
      <c r="T37" s="84">
        <f>1152.49248158</f>
        <v>1152.49248158</v>
      </c>
      <c r="U37" s="85">
        <f>+IF(ISERR(T37/S37*100),"N/A",T37/S37*100)</f>
        <v>99.396319982895648</v>
      </c>
    </row>
    <row r="38" spans="2:22" ht="14.7" customHeight="1" thickTop="1" thickBot="1">
      <c r="B38" s="9" t="s">
        <v>70</v>
      </c>
      <c r="C38" s="10"/>
      <c r="D38" s="10"/>
      <c r="E38" s="10"/>
      <c r="F38" s="10"/>
      <c r="G38" s="10"/>
      <c r="H38" s="11"/>
      <c r="I38" s="11"/>
      <c r="J38" s="11"/>
      <c r="K38" s="11"/>
      <c r="L38" s="11"/>
      <c r="M38" s="11"/>
      <c r="N38" s="11"/>
      <c r="O38" s="11"/>
      <c r="P38" s="11"/>
      <c r="Q38" s="11"/>
      <c r="R38" s="11"/>
      <c r="S38" s="11"/>
      <c r="T38" s="11"/>
      <c r="U38" s="12"/>
    </row>
    <row r="39" spans="2:22" ht="44.25" customHeight="1" thickTop="1">
      <c r="B39" s="91" t="s">
        <v>71</v>
      </c>
      <c r="C39" s="93"/>
      <c r="D39" s="93"/>
      <c r="E39" s="93"/>
      <c r="F39" s="93"/>
      <c r="G39" s="93"/>
      <c r="H39" s="93"/>
      <c r="I39" s="93"/>
      <c r="J39" s="93"/>
      <c r="K39" s="93"/>
      <c r="L39" s="93"/>
      <c r="M39" s="93"/>
      <c r="N39" s="93"/>
      <c r="O39" s="93"/>
      <c r="P39" s="93"/>
      <c r="Q39" s="93"/>
      <c r="R39" s="93"/>
      <c r="S39" s="93"/>
      <c r="T39" s="93"/>
      <c r="U39" s="92"/>
    </row>
    <row r="40" spans="2:22" ht="34.5" customHeight="1">
      <c r="B40" s="94" t="s">
        <v>241</v>
      </c>
      <c r="C40" s="96"/>
      <c r="D40" s="96"/>
      <c r="E40" s="96"/>
      <c r="F40" s="96"/>
      <c r="G40" s="96"/>
      <c r="H40" s="96"/>
      <c r="I40" s="96"/>
      <c r="J40" s="96"/>
      <c r="K40" s="96"/>
      <c r="L40" s="96"/>
      <c r="M40" s="96"/>
      <c r="N40" s="96"/>
      <c r="O40" s="96"/>
      <c r="P40" s="96"/>
      <c r="Q40" s="96"/>
      <c r="R40" s="96"/>
      <c r="S40" s="96"/>
      <c r="T40" s="96"/>
      <c r="U40" s="95"/>
    </row>
    <row r="41" spans="2:22" ht="18.75" customHeight="1">
      <c r="B41" s="94" t="s">
        <v>242</v>
      </c>
      <c r="C41" s="96"/>
      <c r="D41" s="96"/>
      <c r="E41" s="96"/>
      <c r="F41" s="96"/>
      <c r="G41" s="96"/>
      <c r="H41" s="96"/>
      <c r="I41" s="96"/>
      <c r="J41" s="96"/>
      <c r="K41" s="96"/>
      <c r="L41" s="96"/>
      <c r="M41" s="96"/>
      <c r="N41" s="96"/>
      <c r="O41" s="96"/>
      <c r="P41" s="96"/>
      <c r="Q41" s="96"/>
      <c r="R41" s="96"/>
      <c r="S41" s="96"/>
      <c r="T41" s="96"/>
      <c r="U41" s="95"/>
    </row>
    <row r="42" spans="2:22" ht="34.5" customHeight="1">
      <c r="B42" s="94" t="s">
        <v>73</v>
      </c>
      <c r="C42" s="96"/>
      <c r="D42" s="96"/>
      <c r="E42" s="96"/>
      <c r="F42" s="96"/>
      <c r="G42" s="96"/>
      <c r="H42" s="96"/>
      <c r="I42" s="96"/>
      <c r="J42" s="96"/>
      <c r="K42" s="96"/>
      <c r="L42" s="96"/>
      <c r="M42" s="96"/>
      <c r="N42" s="96"/>
      <c r="O42" s="96"/>
      <c r="P42" s="96"/>
      <c r="Q42" s="96"/>
      <c r="R42" s="96"/>
      <c r="S42" s="96"/>
      <c r="T42" s="96"/>
      <c r="U42" s="95"/>
    </row>
    <row r="43" spans="2:22" ht="34.5" customHeight="1">
      <c r="B43" s="94" t="s">
        <v>243</v>
      </c>
      <c r="C43" s="96"/>
      <c r="D43" s="96"/>
      <c r="E43" s="96"/>
      <c r="F43" s="96"/>
      <c r="G43" s="96"/>
      <c r="H43" s="96"/>
      <c r="I43" s="96"/>
      <c r="J43" s="96"/>
      <c r="K43" s="96"/>
      <c r="L43" s="96"/>
      <c r="M43" s="96"/>
      <c r="N43" s="96"/>
      <c r="O43" s="96"/>
      <c r="P43" s="96"/>
      <c r="Q43" s="96"/>
      <c r="R43" s="96"/>
      <c r="S43" s="96"/>
      <c r="T43" s="96"/>
      <c r="U43" s="95"/>
    </row>
    <row r="44" spans="2:22" ht="25.05" customHeight="1">
      <c r="B44" s="94" t="s">
        <v>244</v>
      </c>
      <c r="C44" s="96"/>
      <c r="D44" s="96"/>
      <c r="E44" s="96"/>
      <c r="F44" s="96"/>
      <c r="G44" s="96"/>
      <c r="H44" s="96"/>
      <c r="I44" s="96"/>
      <c r="J44" s="96"/>
      <c r="K44" s="96"/>
      <c r="L44" s="96"/>
      <c r="M44" s="96"/>
      <c r="N44" s="96"/>
      <c r="O44" s="96"/>
      <c r="P44" s="96"/>
      <c r="Q44" s="96"/>
      <c r="R44" s="96"/>
      <c r="S44" s="96"/>
      <c r="T44" s="96"/>
      <c r="U44" s="95"/>
    </row>
    <row r="45" spans="2:22" ht="34.5" customHeight="1">
      <c r="B45" s="94" t="s">
        <v>245</v>
      </c>
      <c r="C45" s="96"/>
      <c r="D45" s="96"/>
      <c r="E45" s="96"/>
      <c r="F45" s="96"/>
      <c r="G45" s="96"/>
      <c r="H45" s="96"/>
      <c r="I45" s="96"/>
      <c r="J45" s="96"/>
      <c r="K45" s="96"/>
      <c r="L45" s="96"/>
      <c r="M45" s="96"/>
      <c r="N45" s="96"/>
      <c r="O45" s="96"/>
      <c r="P45" s="96"/>
      <c r="Q45" s="96"/>
      <c r="R45" s="96"/>
      <c r="S45" s="96"/>
      <c r="T45" s="96"/>
      <c r="U45" s="95"/>
    </row>
    <row r="46" spans="2:22" ht="51.45" customHeight="1">
      <c r="B46" s="94" t="s">
        <v>246</v>
      </c>
      <c r="C46" s="96"/>
      <c r="D46" s="96"/>
      <c r="E46" s="96"/>
      <c r="F46" s="96"/>
      <c r="G46" s="96"/>
      <c r="H46" s="96"/>
      <c r="I46" s="96"/>
      <c r="J46" s="96"/>
      <c r="K46" s="96"/>
      <c r="L46" s="96"/>
      <c r="M46" s="96"/>
      <c r="N46" s="96"/>
      <c r="O46" s="96"/>
      <c r="P46" s="96"/>
      <c r="Q46" s="96"/>
      <c r="R46" s="96"/>
      <c r="S46" s="96"/>
      <c r="T46" s="96"/>
      <c r="U46" s="95"/>
    </row>
    <row r="47" spans="2:22" ht="55.95" customHeight="1">
      <c r="B47" s="94" t="s">
        <v>247</v>
      </c>
      <c r="C47" s="96"/>
      <c r="D47" s="96"/>
      <c r="E47" s="96"/>
      <c r="F47" s="96"/>
      <c r="G47" s="96"/>
      <c r="H47" s="96"/>
      <c r="I47" s="96"/>
      <c r="J47" s="96"/>
      <c r="K47" s="96"/>
      <c r="L47" s="96"/>
      <c r="M47" s="96"/>
      <c r="N47" s="96"/>
      <c r="O47" s="96"/>
      <c r="P47" s="96"/>
      <c r="Q47" s="96"/>
      <c r="R47" s="96"/>
      <c r="S47" s="96"/>
      <c r="T47" s="96"/>
      <c r="U47" s="95"/>
    </row>
    <row r="48" spans="2:22" ht="17.25" customHeight="1">
      <c r="B48" s="94" t="s">
        <v>248</v>
      </c>
      <c r="C48" s="96"/>
      <c r="D48" s="96"/>
      <c r="E48" s="96"/>
      <c r="F48" s="96"/>
      <c r="G48" s="96"/>
      <c r="H48" s="96"/>
      <c r="I48" s="96"/>
      <c r="J48" s="96"/>
      <c r="K48" s="96"/>
      <c r="L48" s="96"/>
      <c r="M48" s="96"/>
      <c r="N48" s="96"/>
      <c r="O48" s="96"/>
      <c r="P48" s="96"/>
      <c r="Q48" s="96"/>
      <c r="R48" s="96"/>
      <c r="S48" s="96"/>
      <c r="T48" s="96"/>
      <c r="U48" s="95"/>
    </row>
    <row r="49" spans="2:21" ht="55.5" customHeight="1">
      <c r="B49" s="94" t="s">
        <v>249</v>
      </c>
      <c r="C49" s="96"/>
      <c r="D49" s="96"/>
      <c r="E49" s="96"/>
      <c r="F49" s="96"/>
      <c r="G49" s="96"/>
      <c r="H49" s="96"/>
      <c r="I49" s="96"/>
      <c r="J49" s="96"/>
      <c r="K49" s="96"/>
      <c r="L49" s="96"/>
      <c r="M49" s="96"/>
      <c r="N49" s="96"/>
      <c r="O49" s="96"/>
      <c r="P49" s="96"/>
      <c r="Q49" s="96"/>
      <c r="R49" s="96"/>
      <c r="S49" s="96"/>
      <c r="T49" s="96"/>
      <c r="U49" s="95"/>
    </row>
    <row r="50" spans="2:21" ht="16.95" customHeight="1">
      <c r="B50" s="94" t="s">
        <v>250</v>
      </c>
      <c r="C50" s="96"/>
      <c r="D50" s="96"/>
      <c r="E50" s="96"/>
      <c r="F50" s="96"/>
      <c r="G50" s="96"/>
      <c r="H50" s="96"/>
      <c r="I50" s="96"/>
      <c r="J50" s="96"/>
      <c r="K50" s="96"/>
      <c r="L50" s="96"/>
      <c r="M50" s="96"/>
      <c r="N50" s="96"/>
      <c r="O50" s="96"/>
      <c r="P50" s="96"/>
      <c r="Q50" s="96"/>
      <c r="R50" s="96"/>
      <c r="S50" s="96"/>
      <c r="T50" s="96"/>
      <c r="U50" s="95"/>
    </row>
    <row r="51" spans="2:21" ht="47.7" customHeight="1">
      <c r="B51" s="94" t="s">
        <v>251</v>
      </c>
      <c r="C51" s="96"/>
      <c r="D51" s="96"/>
      <c r="E51" s="96"/>
      <c r="F51" s="96"/>
      <c r="G51" s="96"/>
      <c r="H51" s="96"/>
      <c r="I51" s="96"/>
      <c r="J51" s="96"/>
      <c r="K51" s="96"/>
      <c r="L51" s="96"/>
      <c r="M51" s="96"/>
      <c r="N51" s="96"/>
      <c r="O51" s="96"/>
      <c r="P51" s="96"/>
      <c r="Q51" s="96"/>
      <c r="R51" s="96"/>
      <c r="S51" s="96"/>
      <c r="T51" s="96"/>
      <c r="U51" s="95"/>
    </row>
    <row r="52" spans="2:21" ht="39" customHeight="1">
      <c r="B52" s="94" t="s">
        <v>252</v>
      </c>
      <c r="C52" s="96"/>
      <c r="D52" s="96"/>
      <c r="E52" s="96"/>
      <c r="F52" s="96"/>
      <c r="G52" s="96"/>
      <c r="H52" s="96"/>
      <c r="I52" s="96"/>
      <c r="J52" s="96"/>
      <c r="K52" s="96"/>
      <c r="L52" s="96"/>
      <c r="M52" s="96"/>
      <c r="N52" s="96"/>
      <c r="O52" s="96"/>
      <c r="P52" s="96"/>
      <c r="Q52" s="96"/>
      <c r="R52" s="96"/>
      <c r="S52" s="96"/>
      <c r="T52" s="96"/>
      <c r="U52" s="95"/>
    </row>
    <row r="53" spans="2:21" ht="47.7" customHeight="1">
      <c r="B53" s="94" t="s">
        <v>253</v>
      </c>
      <c r="C53" s="96"/>
      <c r="D53" s="96"/>
      <c r="E53" s="96"/>
      <c r="F53" s="96"/>
      <c r="G53" s="96"/>
      <c r="H53" s="96"/>
      <c r="I53" s="96"/>
      <c r="J53" s="96"/>
      <c r="K53" s="96"/>
      <c r="L53" s="96"/>
      <c r="M53" s="96"/>
      <c r="N53" s="96"/>
      <c r="O53" s="96"/>
      <c r="P53" s="96"/>
      <c r="Q53" s="96"/>
      <c r="R53" s="96"/>
      <c r="S53" s="96"/>
      <c r="T53" s="96"/>
      <c r="U53" s="95"/>
    </row>
    <row r="54" spans="2:21" ht="49.2" customHeight="1">
      <c r="B54" s="94" t="s">
        <v>254</v>
      </c>
      <c r="C54" s="96"/>
      <c r="D54" s="96"/>
      <c r="E54" s="96"/>
      <c r="F54" s="96"/>
      <c r="G54" s="96"/>
      <c r="H54" s="96"/>
      <c r="I54" s="96"/>
      <c r="J54" s="96"/>
      <c r="K54" s="96"/>
      <c r="L54" s="96"/>
      <c r="M54" s="96"/>
      <c r="N54" s="96"/>
      <c r="O54" s="96"/>
      <c r="P54" s="96"/>
      <c r="Q54" s="96"/>
      <c r="R54" s="96"/>
      <c r="S54" s="96"/>
      <c r="T54" s="96"/>
      <c r="U54" s="95"/>
    </row>
    <row r="55" spans="2:21" ht="68.25" customHeight="1">
      <c r="B55" s="94" t="s">
        <v>255</v>
      </c>
      <c r="C55" s="96"/>
      <c r="D55" s="96"/>
      <c r="E55" s="96"/>
      <c r="F55" s="96"/>
      <c r="G55" s="96"/>
      <c r="H55" s="96"/>
      <c r="I55" s="96"/>
      <c r="J55" s="96"/>
      <c r="K55" s="96"/>
      <c r="L55" s="96"/>
      <c r="M55" s="96"/>
      <c r="N55" s="96"/>
      <c r="O55" s="96"/>
      <c r="P55" s="96"/>
      <c r="Q55" s="96"/>
      <c r="R55" s="96"/>
      <c r="S55" s="96"/>
      <c r="T55" s="96"/>
      <c r="U55" s="95"/>
    </row>
    <row r="56" spans="2:21" ht="77.7" customHeight="1">
      <c r="B56" s="94" t="s">
        <v>256</v>
      </c>
      <c r="C56" s="96"/>
      <c r="D56" s="96"/>
      <c r="E56" s="96"/>
      <c r="F56" s="96"/>
      <c r="G56" s="96"/>
      <c r="H56" s="96"/>
      <c r="I56" s="96"/>
      <c r="J56" s="96"/>
      <c r="K56" s="96"/>
      <c r="L56" s="96"/>
      <c r="M56" s="96"/>
      <c r="N56" s="96"/>
      <c r="O56" s="96"/>
      <c r="P56" s="96"/>
      <c r="Q56" s="96"/>
      <c r="R56" s="96"/>
      <c r="S56" s="96"/>
      <c r="T56" s="96"/>
      <c r="U56" s="95"/>
    </row>
    <row r="57" spans="2:21" ht="48.75" customHeight="1">
      <c r="B57" s="94" t="s">
        <v>257</v>
      </c>
      <c r="C57" s="96"/>
      <c r="D57" s="96"/>
      <c r="E57" s="96"/>
      <c r="F57" s="96"/>
      <c r="G57" s="96"/>
      <c r="H57" s="96"/>
      <c r="I57" s="96"/>
      <c r="J57" s="96"/>
      <c r="K57" s="96"/>
      <c r="L57" s="96"/>
      <c r="M57" s="96"/>
      <c r="N57" s="96"/>
      <c r="O57" s="96"/>
      <c r="P57" s="96"/>
      <c r="Q57" s="96"/>
      <c r="R57" s="96"/>
      <c r="S57" s="96"/>
      <c r="T57" s="96"/>
      <c r="U57" s="95"/>
    </row>
    <row r="58" spans="2:21" ht="18" customHeight="1">
      <c r="B58" s="94" t="s">
        <v>258</v>
      </c>
      <c r="C58" s="96"/>
      <c r="D58" s="96"/>
      <c r="E58" s="96"/>
      <c r="F58" s="96"/>
      <c r="G58" s="96"/>
      <c r="H58" s="96"/>
      <c r="I58" s="96"/>
      <c r="J58" s="96"/>
      <c r="K58" s="96"/>
      <c r="L58" s="96"/>
      <c r="M58" s="96"/>
      <c r="N58" s="96"/>
      <c r="O58" s="96"/>
      <c r="P58" s="96"/>
      <c r="Q58" s="96"/>
      <c r="R58" s="96"/>
      <c r="S58" s="96"/>
      <c r="T58" s="96"/>
      <c r="U58" s="95"/>
    </row>
    <row r="59" spans="2:21" ht="20.55" customHeight="1">
      <c r="B59" s="94" t="s">
        <v>259</v>
      </c>
      <c r="C59" s="96"/>
      <c r="D59" s="96"/>
      <c r="E59" s="96"/>
      <c r="F59" s="96"/>
      <c r="G59" s="96"/>
      <c r="H59" s="96"/>
      <c r="I59" s="96"/>
      <c r="J59" s="96"/>
      <c r="K59" s="96"/>
      <c r="L59" s="96"/>
      <c r="M59" s="96"/>
      <c r="N59" s="96"/>
      <c r="O59" s="96"/>
      <c r="P59" s="96"/>
      <c r="Q59" s="96"/>
      <c r="R59" s="96"/>
      <c r="S59" s="96"/>
      <c r="T59" s="96"/>
      <c r="U59" s="95"/>
    </row>
    <row r="60" spans="2:21" ht="18.3" customHeight="1">
      <c r="B60" s="94" t="s">
        <v>260</v>
      </c>
      <c r="C60" s="96"/>
      <c r="D60" s="96"/>
      <c r="E60" s="96"/>
      <c r="F60" s="96"/>
      <c r="G60" s="96"/>
      <c r="H60" s="96"/>
      <c r="I60" s="96"/>
      <c r="J60" s="96"/>
      <c r="K60" s="96"/>
      <c r="L60" s="96"/>
      <c r="M60" s="96"/>
      <c r="N60" s="96"/>
      <c r="O60" s="96"/>
      <c r="P60" s="96"/>
      <c r="Q60" s="96"/>
      <c r="R60" s="96"/>
      <c r="S60" s="96"/>
      <c r="T60" s="96"/>
      <c r="U60" s="95"/>
    </row>
    <row r="61" spans="2:21" ht="29.55" customHeight="1" thickBot="1">
      <c r="B61" s="97" t="s">
        <v>261</v>
      </c>
      <c r="C61" s="99"/>
      <c r="D61" s="99"/>
      <c r="E61" s="99"/>
      <c r="F61" s="99"/>
      <c r="G61" s="99"/>
      <c r="H61" s="99"/>
      <c r="I61" s="99"/>
      <c r="J61" s="99"/>
      <c r="K61" s="99"/>
      <c r="L61" s="99"/>
      <c r="M61" s="99"/>
      <c r="N61" s="99"/>
      <c r="O61" s="99"/>
      <c r="P61" s="99"/>
      <c r="Q61" s="99"/>
      <c r="R61" s="99"/>
      <c r="S61" s="99"/>
      <c r="T61" s="99"/>
      <c r="U61" s="98"/>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1" fitToHeight="10" orientation="landscape" r:id="rId1"/>
  <headerFooter>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9"/>
  <sheetViews>
    <sheetView view="pageBreakPreview" zoomScale="80" zoomScaleNormal="80" zoomScaleSheetLayoutView="80" workbookViewId="0">
      <selection activeCell="W1" sqref="W1:W3"/>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2.33203125" style="1" customWidth="1"/>
    <col min="9" max="9" width="7.33203125" style="1" customWidth="1"/>
    <col min="10" max="10" width="8.77734375" style="1" customWidth="1"/>
    <col min="11" max="11" width="23.77734375" style="1" customWidth="1"/>
    <col min="12" max="12" width="8.6640625" style="1" customWidth="1"/>
    <col min="13" max="13" width="6.77734375" style="1" customWidth="1"/>
    <col min="14" max="14" width="9.21875" style="1" customWidth="1"/>
    <col min="15" max="15" width="22.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262</v>
      </c>
      <c r="D4" s="15" t="s">
        <v>263</v>
      </c>
      <c r="E4" s="15"/>
      <c r="F4" s="15"/>
      <c r="G4" s="15"/>
      <c r="H4" s="15"/>
      <c r="I4" s="16"/>
      <c r="J4" s="17" t="s">
        <v>6</v>
      </c>
      <c r="K4" s="18" t="s">
        <v>7</v>
      </c>
      <c r="L4" s="19" t="s">
        <v>8</v>
      </c>
      <c r="M4" s="19"/>
      <c r="N4" s="19"/>
      <c r="O4" s="19"/>
      <c r="P4" s="17" t="s">
        <v>9</v>
      </c>
      <c r="Q4" s="19" t="s">
        <v>264</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265</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97.8" customHeight="1" thickTop="1" thickBot="1">
      <c r="A11" s="56"/>
      <c r="B11" s="57" t="s">
        <v>36</v>
      </c>
      <c r="C11" s="58" t="s">
        <v>266</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16" si="0">IF(ISERR(T11/S11*100),"N/A",T11/S11*100)</f>
        <v>N/A</v>
      </c>
    </row>
    <row r="12" spans="1:34" ht="113.4" customHeight="1" thickTop="1" thickBot="1">
      <c r="A12" s="56"/>
      <c r="B12" s="57" t="s">
        <v>46</v>
      </c>
      <c r="C12" s="58" t="s">
        <v>267</v>
      </c>
      <c r="D12" s="58"/>
      <c r="E12" s="58"/>
      <c r="F12" s="58"/>
      <c r="G12" s="58"/>
      <c r="H12" s="58"/>
      <c r="I12" s="58" t="s">
        <v>268</v>
      </c>
      <c r="J12" s="58"/>
      <c r="K12" s="58"/>
      <c r="L12" s="58" t="s">
        <v>269</v>
      </c>
      <c r="M12" s="58"/>
      <c r="N12" s="58"/>
      <c r="O12" s="58"/>
      <c r="P12" s="59" t="s">
        <v>40</v>
      </c>
      <c r="Q12" s="59" t="s">
        <v>41</v>
      </c>
      <c r="R12" s="59">
        <v>88.89</v>
      </c>
      <c r="S12" s="59" t="s">
        <v>42</v>
      </c>
      <c r="T12" s="59" t="s">
        <v>42</v>
      </c>
      <c r="U12" s="60" t="str">
        <f t="shared" si="0"/>
        <v>N/A</v>
      </c>
    </row>
    <row r="13" spans="1:34" ht="75" customHeight="1" thickTop="1">
      <c r="A13" s="56"/>
      <c r="B13" s="57" t="s">
        <v>51</v>
      </c>
      <c r="C13" s="58" t="s">
        <v>270</v>
      </c>
      <c r="D13" s="58"/>
      <c r="E13" s="58"/>
      <c r="F13" s="58"/>
      <c r="G13" s="58"/>
      <c r="H13" s="58"/>
      <c r="I13" s="58" t="s">
        <v>271</v>
      </c>
      <c r="J13" s="58"/>
      <c r="K13" s="58"/>
      <c r="L13" s="58" t="s">
        <v>272</v>
      </c>
      <c r="M13" s="58"/>
      <c r="N13" s="58"/>
      <c r="O13" s="58"/>
      <c r="P13" s="59" t="s">
        <v>40</v>
      </c>
      <c r="Q13" s="59" t="s">
        <v>41</v>
      </c>
      <c r="R13" s="59">
        <v>94.44</v>
      </c>
      <c r="S13" s="59" t="s">
        <v>42</v>
      </c>
      <c r="T13" s="59" t="s">
        <v>42</v>
      </c>
      <c r="U13" s="60" t="str">
        <f t="shared" si="0"/>
        <v>N/A</v>
      </c>
    </row>
    <row r="14" spans="1:34" ht="75" customHeight="1" thickBot="1">
      <c r="A14" s="56"/>
      <c r="B14" s="61" t="s">
        <v>43</v>
      </c>
      <c r="C14" s="62" t="s">
        <v>273</v>
      </c>
      <c r="D14" s="62"/>
      <c r="E14" s="62"/>
      <c r="F14" s="62"/>
      <c r="G14" s="62"/>
      <c r="H14" s="62"/>
      <c r="I14" s="62" t="s">
        <v>274</v>
      </c>
      <c r="J14" s="62"/>
      <c r="K14" s="62"/>
      <c r="L14" s="62" t="s">
        <v>275</v>
      </c>
      <c r="M14" s="62"/>
      <c r="N14" s="62"/>
      <c r="O14" s="62"/>
      <c r="P14" s="63" t="s">
        <v>40</v>
      </c>
      <c r="Q14" s="63" t="s">
        <v>276</v>
      </c>
      <c r="R14" s="63">
        <v>100</v>
      </c>
      <c r="S14" s="63">
        <v>45.33</v>
      </c>
      <c r="T14" s="63">
        <v>51.59</v>
      </c>
      <c r="U14" s="65">
        <f t="shared" si="0"/>
        <v>113.80983895874699</v>
      </c>
    </row>
    <row r="15" spans="1:34" ht="75" customHeight="1" thickTop="1">
      <c r="A15" s="56"/>
      <c r="B15" s="57" t="s">
        <v>56</v>
      </c>
      <c r="C15" s="58" t="s">
        <v>277</v>
      </c>
      <c r="D15" s="58"/>
      <c r="E15" s="58"/>
      <c r="F15" s="58"/>
      <c r="G15" s="58"/>
      <c r="H15" s="58"/>
      <c r="I15" s="58" t="s">
        <v>278</v>
      </c>
      <c r="J15" s="58"/>
      <c r="K15" s="58"/>
      <c r="L15" s="58" t="s">
        <v>279</v>
      </c>
      <c r="M15" s="58"/>
      <c r="N15" s="58"/>
      <c r="O15" s="58"/>
      <c r="P15" s="59" t="s">
        <v>280</v>
      </c>
      <c r="Q15" s="59" t="s">
        <v>60</v>
      </c>
      <c r="R15" s="100">
        <v>1</v>
      </c>
      <c r="S15" s="100">
        <v>1</v>
      </c>
      <c r="T15" s="100">
        <v>1</v>
      </c>
      <c r="U15" s="60">
        <f t="shared" si="0"/>
        <v>100</v>
      </c>
    </row>
    <row r="16" spans="1:34" ht="75" customHeight="1" thickBot="1">
      <c r="A16" s="56"/>
      <c r="B16" s="61" t="s">
        <v>43</v>
      </c>
      <c r="C16" s="62" t="s">
        <v>281</v>
      </c>
      <c r="D16" s="62"/>
      <c r="E16" s="62"/>
      <c r="F16" s="62"/>
      <c r="G16" s="62"/>
      <c r="H16" s="62"/>
      <c r="I16" s="62" t="s">
        <v>282</v>
      </c>
      <c r="J16" s="62"/>
      <c r="K16" s="62"/>
      <c r="L16" s="62" t="s">
        <v>283</v>
      </c>
      <c r="M16" s="62"/>
      <c r="N16" s="62"/>
      <c r="O16" s="62"/>
      <c r="P16" s="63" t="s">
        <v>40</v>
      </c>
      <c r="Q16" s="63" t="s">
        <v>116</v>
      </c>
      <c r="R16" s="63">
        <v>100</v>
      </c>
      <c r="S16" s="63">
        <v>100</v>
      </c>
      <c r="T16" s="63">
        <v>100</v>
      </c>
      <c r="U16" s="65">
        <f t="shared" si="0"/>
        <v>100</v>
      </c>
    </row>
    <row r="17" spans="2:22" ht="22.5" customHeight="1" thickTop="1" thickBot="1">
      <c r="B17" s="9" t="s">
        <v>61</v>
      </c>
      <c r="C17" s="10"/>
      <c r="D17" s="10"/>
      <c r="E17" s="10"/>
      <c r="F17" s="10"/>
      <c r="G17" s="10"/>
      <c r="H17" s="11"/>
      <c r="I17" s="11"/>
      <c r="J17" s="11"/>
      <c r="K17" s="11"/>
      <c r="L17" s="11"/>
      <c r="M17" s="11"/>
      <c r="N17" s="11"/>
      <c r="O17" s="11"/>
      <c r="P17" s="11"/>
      <c r="Q17" s="11"/>
      <c r="R17" s="11"/>
      <c r="S17" s="11"/>
      <c r="T17" s="11"/>
      <c r="U17" s="12"/>
      <c r="V17" s="66"/>
    </row>
    <row r="18" spans="2:22" ht="26.25" customHeight="1" thickTop="1">
      <c r="B18" s="67"/>
      <c r="C18" s="68"/>
      <c r="D18" s="68"/>
      <c r="E18" s="68"/>
      <c r="F18" s="68"/>
      <c r="G18" s="68"/>
      <c r="H18" s="69"/>
      <c r="I18" s="69"/>
      <c r="J18" s="69"/>
      <c r="K18" s="69"/>
      <c r="L18" s="69"/>
      <c r="M18" s="69"/>
      <c r="N18" s="69"/>
      <c r="O18" s="69"/>
      <c r="P18" s="70"/>
      <c r="Q18" s="71"/>
      <c r="R18" s="72" t="s">
        <v>62</v>
      </c>
      <c r="S18" s="40" t="s">
        <v>63</v>
      </c>
      <c r="T18" s="72" t="s">
        <v>64</v>
      </c>
      <c r="U18" s="40" t="s">
        <v>65</v>
      </c>
    </row>
    <row r="19" spans="2:22" ht="26.25" customHeight="1" thickBot="1">
      <c r="B19" s="73"/>
      <c r="C19" s="74"/>
      <c r="D19" s="74"/>
      <c r="E19" s="74"/>
      <c r="F19" s="74"/>
      <c r="G19" s="74"/>
      <c r="H19" s="75"/>
      <c r="I19" s="75"/>
      <c r="J19" s="75"/>
      <c r="K19" s="75"/>
      <c r="L19" s="75"/>
      <c r="M19" s="75"/>
      <c r="N19" s="75"/>
      <c r="O19" s="75"/>
      <c r="P19" s="76"/>
      <c r="Q19" s="77"/>
      <c r="R19" s="78" t="s">
        <v>66</v>
      </c>
      <c r="S19" s="77" t="s">
        <v>66</v>
      </c>
      <c r="T19" s="77" t="s">
        <v>66</v>
      </c>
      <c r="U19" s="77" t="s">
        <v>67</v>
      </c>
    </row>
    <row r="20" spans="2:22" ht="13.5" customHeight="1" thickBot="1">
      <c r="B20" s="79" t="s">
        <v>68</v>
      </c>
      <c r="C20" s="80"/>
      <c r="D20" s="80"/>
      <c r="E20" s="81"/>
      <c r="F20" s="81"/>
      <c r="G20" s="81"/>
      <c r="H20" s="82"/>
      <c r="I20" s="82"/>
      <c r="J20" s="82"/>
      <c r="K20" s="82"/>
      <c r="L20" s="82"/>
      <c r="M20" s="82"/>
      <c r="N20" s="82"/>
      <c r="O20" s="82"/>
      <c r="P20" s="83"/>
      <c r="Q20" s="83"/>
      <c r="R20" s="84">
        <f>3475.835196</f>
        <v>3475.835196</v>
      </c>
      <c r="S20" s="84">
        <f>2570.577911</f>
        <v>2570.5779109999999</v>
      </c>
      <c r="T20" s="84">
        <f>2585.1661719</f>
        <v>2585.1661718999999</v>
      </c>
      <c r="U20" s="85">
        <f>+IF(ISERR(T20/S20*100),"N/A",T20/S20*100)</f>
        <v>100.56750899622897</v>
      </c>
    </row>
    <row r="21" spans="2:22" ht="13.5" customHeight="1" thickBot="1">
      <c r="B21" s="86" t="s">
        <v>69</v>
      </c>
      <c r="C21" s="87"/>
      <c r="D21" s="87"/>
      <c r="E21" s="88"/>
      <c r="F21" s="88"/>
      <c r="G21" s="88"/>
      <c r="H21" s="89"/>
      <c r="I21" s="89"/>
      <c r="J21" s="89"/>
      <c r="K21" s="89"/>
      <c r="L21" s="89"/>
      <c r="M21" s="89"/>
      <c r="N21" s="89"/>
      <c r="O21" s="89"/>
      <c r="P21" s="90"/>
      <c r="Q21" s="90"/>
      <c r="R21" s="84">
        <f>3773.80319148</f>
        <v>3773.8031914799999</v>
      </c>
      <c r="S21" s="84">
        <f>2782.10919613999</f>
        <v>2782.1091961399902</v>
      </c>
      <c r="T21" s="84">
        <f>2585.1661719</f>
        <v>2585.1661718999999</v>
      </c>
      <c r="U21" s="85">
        <f>+IF(ISERR(T21/S21*100),"N/A",T21/S21*100)</f>
        <v>92.921089347850298</v>
      </c>
    </row>
    <row r="22" spans="2:22" ht="14.7" customHeight="1" thickTop="1" thickBot="1">
      <c r="B22" s="9" t="s">
        <v>70</v>
      </c>
      <c r="C22" s="10"/>
      <c r="D22" s="10"/>
      <c r="E22" s="10"/>
      <c r="F22" s="10"/>
      <c r="G22" s="10"/>
      <c r="H22" s="11"/>
      <c r="I22" s="11"/>
      <c r="J22" s="11"/>
      <c r="K22" s="11"/>
      <c r="L22" s="11"/>
      <c r="M22" s="11"/>
      <c r="N22" s="11"/>
      <c r="O22" s="11"/>
      <c r="P22" s="11"/>
      <c r="Q22" s="11"/>
      <c r="R22" s="11"/>
      <c r="S22" s="11"/>
      <c r="T22" s="11"/>
      <c r="U22" s="12"/>
    </row>
    <row r="23" spans="2:22" ht="44.25" customHeight="1" thickTop="1">
      <c r="B23" s="91" t="s">
        <v>71</v>
      </c>
      <c r="C23" s="93"/>
      <c r="D23" s="93"/>
      <c r="E23" s="93"/>
      <c r="F23" s="93"/>
      <c r="G23" s="93"/>
      <c r="H23" s="93"/>
      <c r="I23" s="93"/>
      <c r="J23" s="93"/>
      <c r="K23" s="93"/>
      <c r="L23" s="93"/>
      <c r="M23" s="93"/>
      <c r="N23" s="93"/>
      <c r="O23" s="93"/>
      <c r="P23" s="93"/>
      <c r="Q23" s="93"/>
      <c r="R23" s="93"/>
      <c r="S23" s="93"/>
      <c r="T23" s="93"/>
      <c r="U23" s="92"/>
    </row>
    <row r="24" spans="2:22" ht="34.5" customHeight="1">
      <c r="B24" s="94" t="s">
        <v>73</v>
      </c>
      <c r="C24" s="96"/>
      <c r="D24" s="96"/>
      <c r="E24" s="96"/>
      <c r="F24" s="96"/>
      <c r="G24" s="96"/>
      <c r="H24" s="96"/>
      <c r="I24" s="96"/>
      <c r="J24" s="96"/>
      <c r="K24" s="96"/>
      <c r="L24" s="96"/>
      <c r="M24" s="96"/>
      <c r="N24" s="96"/>
      <c r="O24" s="96"/>
      <c r="P24" s="96"/>
      <c r="Q24" s="96"/>
      <c r="R24" s="96"/>
      <c r="S24" s="96"/>
      <c r="T24" s="96"/>
      <c r="U24" s="95"/>
    </row>
    <row r="25" spans="2:22" ht="34.5" customHeight="1">
      <c r="B25" s="94" t="s">
        <v>284</v>
      </c>
      <c r="C25" s="96"/>
      <c r="D25" s="96"/>
      <c r="E25" s="96"/>
      <c r="F25" s="96"/>
      <c r="G25" s="96"/>
      <c r="H25" s="96"/>
      <c r="I25" s="96"/>
      <c r="J25" s="96"/>
      <c r="K25" s="96"/>
      <c r="L25" s="96"/>
      <c r="M25" s="96"/>
      <c r="N25" s="96"/>
      <c r="O25" s="96"/>
      <c r="P25" s="96"/>
      <c r="Q25" s="96"/>
      <c r="R25" s="96"/>
      <c r="S25" s="96"/>
      <c r="T25" s="96"/>
      <c r="U25" s="95"/>
    </row>
    <row r="26" spans="2:22" ht="34.5" customHeight="1">
      <c r="B26" s="94" t="s">
        <v>285</v>
      </c>
      <c r="C26" s="96"/>
      <c r="D26" s="96"/>
      <c r="E26" s="96"/>
      <c r="F26" s="96"/>
      <c r="G26" s="96"/>
      <c r="H26" s="96"/>
      <c r="I26" s="96"/>
      <c r="J26" s="96"/>
      <c r="K26" s="96"/>
      <c r="L26" s="96"/>
      <c r="M26" s="96"/>
      <c r="N26" s="96"/>
      <c r="O26" s="96"/>
      <c r="P26" s="96"/>
      <c r="Q26" s="96"/>
      <c r="R26" s="96"/>
      <c r="S26" s="96"/>
      <c r="T26" s="96"/>
      <c r="U26" s="95"/>
    </row>
    <row r="27" spans="2:22" ht="36.450000000000003" customHeight="1">
      <c r="B27" s="94" t="s">
        <v>286</v>
      </c>
      <c r="C27" s="96"/>
      <c r="D27" s="96"/>
      <c r="E27" s="96"/>
      <c r="F27" s="96"/>
      <c r="G27" s="96"/>
      <c r="H27" s="96"/>
      <c r="I27" s="96"/>
      <c r="J27" s="96"/>
      <c r="K27" s="96"/>
      <c r="L27" s="96"/>
      <c r="M27" s="96"/>
      <c r="N27" s="96"/>
      <c r="O27" s="96"/>
      <c r="P27" s="96"/>
      <c r="Q27" s="96"/>
      <c r="R27" s="96"/>
      <c r="S27" s="96"/>
      <c r="T27" s="96"/>
      <c r="U27" s="95"/>
    </row>
    <row r="28" spans="2:22" ht="17.25" customHeight="1">
      <c r="B28" s="94" t="s">
        <v>287</v>
      </c>
      <c r="C28" s="96"/>
      <c r="D28" s="96"/>
      <c r="E28" s="96"/>
      <c r="F28" s="96"/>
      <c r="G28" s="96"/>
      <c r="H28" s="96"/>
      <c r="I28" s="96"/>
      <c r="J28" s="96"/>
      <c r="K28" s="96"/>
      <c r="L28" s="96"/>
      <c r="M28" s="96"/>
      <c r="N28" s="96"/>
      <c r="O28" s="96"/>
      <c r="P28" s="96"/>
      <c r="Q28" s="96"/>
      <c r="R28" s="96"/>
      <c r="S28" s="96"/>
      <c r="T28" s="96"/>
      <c r="U28" s="95"/>
    </row>
    <row r="29" spans="2:22" ht="18.75" customHeight="1" thickBot="1">
      <c r="B29" s="97" t="s">
        <v>288</v>
      </c>
      <c r="C29" s="99"/>
      <c r="D29" s="99"/>
      <c r="E29" s="99"/>
      <c r="F29" s="99"/>
      <c r="G29" s="99"/>
      <c r="H29" s="99"/>
      <c r="I29" s="99"/>
      <c r="J29" s="99"/>
      <c r="K29" s="99"/>
      <c r="L29" s="99"/>
      <c r="M29" s="99"/>
      <c r="N29" s="99"/>
      <c r="O29" s="99"/>
      <c r="P29" s="99"/>
      <c r="Q29" s="99"/>
      <c r="R29" s="99"/>
      <c r="S29" s="99"/>
      <c r="T29" s="99"/>
      <c r="U29" s="98"/>
    </row>
  </sheetData>
  <mergeCells count="48">
    <mergeCell ref="B24:U24"/>
    <mergeCell ref="B25:U25"/>
    <mergeCell ref="B26:U26"/>
    <mergeCell ref="B27:U27"/>
    <mergeCell ref="B28:U28"/>
    <mergeCell ref="B29:U29"/>
    <mergeCell ref="C16:H16"/>
    <mergeCell ref="I16:K16"/>
    <mergeCell ref="L16:O16"/>
    <mergeCell ref="B20:D20"/>
    <mergeCell ref="B21:D21"/>
    <mergeCell ref="B23:U23"/>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W3" sqref="W3"/>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2" style="1" customWidth="1"/>
    <col min="9" max="9" width="7.33203125" style="1" customWidth="1"/>
    <col min="10" max="10" width="8.77734375" style="1" customWidth="1"/>
    <col min="11" max="11" width="21.21875" style="1" customWidth="1"/>
    <col min="12" max="12" width="8.6640625" style="1" customWidth="1"/>
    <col min="13" max="13" width="6.77734375" style="1" customWidth="1"/>
    <col min="14" max="14" width="9.21875" style="1" customWidth="1"/>
    <col min="15" max="15" width="27.2187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289</v>
      </c>
      <c r="D4" s="15" t="s">
        <v>290</v>
      </c>
      <c r="E4" s="15"/>
      <c r="F4" s="15"/>
      <c r="G4" s="15"/>
      <c r="H4" s="15"/>
      <c r="I4" s="16"/>
      <c r="J4" s="17" t="s">
        <v>6</v>
      </c>
      <c r="K4" s="18" t="s">
        <v>7</v>
      </c>
      <c r="L4" s="19" t="s">
        <v>8</v>
      </c>
      <c r="M4" s="19"/>
      <c r="N4" s="19"/>
      <c r="O4" s="19"/>
      <c r="P4" s="17" t="s">
        <v>9</v>
      </c>
      <c r="Q4" s="19" t="s">
        <v>291</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293</v>
      </c>
      <c r="D11" s="58"/>
      <c r="E11" s="58"/>
      <c r="F11" s="58"/>
      <c r="G11" s="58"/>
      <c r="H11" s="58"/>
      <c r="I11" s="58" t="s">
        <v>1296</v>
      </c>
      <c r="J11" s="58"/>
      <c r="K11" s="58"/>
      <c r="L11" s="58" t="s">
        <v>294</v>
      </c>
      <c r="M11" s="58"/>
      <c r="N11" s="58"/>
      <c r="O11" s="58"/>
      <c r="P11" s="59" t="s">
        <v>40</v>
      </c>
      <c r="Q11" s="59" t="s">
        <v>41</v>
      </c>
      <c r="R11" s="100">
        <v>3</v>
      </c>
      <c r="S11" s="100" t="s">
        <v>42</v>
      </c>
      <c r="T11" s="100" t="s">
        <v>42</v>
      </c>
      <c r="U11" s="60" t="str">
        <f t="shared" ref="U11:U29" si="0">IF(ISERR(T11/S11*100),"N/A",T11/S11*100)</f>
        <v>N/A</v>
      </c>
    </row>
    <row r="12" spans="1:34" ht="75" customHeight="1" thickBot="1">
      <c r="A12" s="56"/>
      <c r="B12" s="61" t="s">
        <v>43</v>
      </c>
      <c r="C12" s="62" t="s">
        <v>43</v>
      </c>
      <c r="D12" s="62"/>
      <c r="E12" s="62"/>
      <c r="F12" s="62"/>
      <c r="G12" s="62"/>
      <c r="H12" s="62"/>
      <c r="I12" s="62" t="s">
        <v>295</v>
      </c>
      <c r="J12" s="62"/>
      <c r="K12" s="62"/>
      <c r="L12" s="62" t="s">
        <v>296</v>
      </c>
      <c r="M12" s="62"/>
      <c r="N12" s="62"/>
      <c r="O12" s="62"/>
      <c r="P12" s="63" t="s">
        <v>297</v>
      </c>
      <c r="Q12" s="63" t="s">
        <v>298</v>
      </c>
      <c r="R12" s="63">
        <v>2.5</v>
      </c>
      <c r="S12" s="63" t="s">
        <v>42</v>
      </c>
      <c r="T12" s="63">
        <v>5.78</v>
      </c>
      <c r="U12" s="65" t="str">
        <f t="shared" si="0"/>
        <v>N/A</v>
      </c>
    </row>
    <row r="13" spans="1:34" ht="100.8" customHeight="1" thickTop="1" thickBot="1">
      <c r="A13" s="56"/>
      <c r="B13" s="57" t="s">
        <v>46</v>
      </c>
      <c r="C13" s="58" t="s">
        <v>299</v>
      </c>
      <c r="D13" s="58"/>
      <c r="E13" s="58"/>
      <c r="F13" s="58"/>
      <c r="G13" s="58"/>
      <c r="H13" s="58"/>
      <c r="I13" s="58" t="s">
        <v>300</v>
      </c>
      <c r="J13" s="58"/>
      <c r="K13" s="58"/>
      <c r="L13" s="58" t="s">
        <v>301</v>
      </c>
      <c r="M13" s="58"/>
      <c r="N13" s="58"/>
      <c r="O13" s="58"/>
      <c r="P13" s="59" t="s">
        <v>183</v>
      </c>
      <c r="Q13" s="59" t="s">
        <v>298</v>
      </c>
      <c r="R13" s="59">
        <v>2.27</v>
      </c>
      <c r="S13" s="59" t="s">
        <v>42</v>
      </c>
      <c r="T13" s="59">
        <v>7.95</v>
      </c>
      <c r="U13" s="60" t="str">
        <f t="shared" si="0"/>
        <v>N/A</v>
      </c>
    </row>
    <row r="14" spans="1:34" ht="105" customHeight="1" thickTop="1">
      <c r="A14" s="56"/>
      <c r="B14" s="57" t="s">
        <v>51</v>
      </c>
      <c r="C14" s="58" t="s">
        <v>302</v>
      </c>
      <c r="D14" s="58"/>
      <c r="E14" s="58"/>
      <c r="F14" s="58"/>
      <c r="G14" s="58"/>
      <c r="H14" s="58"/>
      <c r="I14" s="58" t="s">
        <v>303</v>
      </c>
      <c r="J14" s="58"/>
      <c r="K14" s="58"/>
      <c r="L14" s="58" t="s">
        <v>304</v>
      </c>
      <c r="M14" s="58"/>
      <c r="N14" s="58"/>
      <c r="O14" s="58"/>
      <c r="P14" s="59" t="s">
        <v>183</v>
      </c>
      <c r="Q14" s="59" t="s">
        <v>41</v>
      </c>
      <c r="R14" s="59">
        <v>10</v>
      </c>
      <c r="S14" s="59" t="s">
        <v>42</v>
      </c>
      <c r="T14" s="59" t="s">
        <v>42</v>
      </c>
      <c r="U14" s="60" t="str">
        <f t="shared" si="0"/>
        <v>N/A</v>
      </c>
    </row>
    <row r="15" spans="1:34" ht="75" customHeight="1">
      <c r="A15" s="56"/>
      <c r="B15" s="61" t="s">
        <v>43</v>
      </c>
      <c r="C15" s="62" t="s">
        <v>305</v>
      </c>
      <c r="D15" s="62"/>
      <c r="E15" s="62"/>
      <c r="F15" s="62"/>
      <c r="G15" s="62"/>
      <c r="H15" s="62"/>
      <c r="I15" s="62" t="s">
        <v>306</v>
      </c>
      <c r="J15" s="62"/>
      <c r="K15" s="62"/>
      <c r="L15" s="62" t="s">
        <v>307</v>
      </c>
      <c r="M15" s="62"/>
      <c r="N15" s="62"/>
      <c r="O15" s="62"/>
      <c r="P15" s="63" t="s">
        <v>183</v>
      </c>
      <c r="Q15" s="63" t="s">
        <v>41</v>
      </c>
      <c r="R15" s="63">
        <v>2.7</v>
      </c>
      <c r="S15" s="63" t="s">
        <v>42</v>
      </c>
      <c r="T15" s="63" t="s">
        <v>42</v>
      </c>
      <c r="U15" s="65" t="str">
        <f t="shared" si="0"/>
        <v>N/A</v>
      </c>
    </row>
    <row r="16" spans="1:34" ht="75" customHeight="1">
      <c r="A16" s="56"/>
      <c r="B16" s="61" t="s">
        <v>43</v>
      </c>
      <c r="C16" s="62" t="s">
        <v>43</v>
      </c>
      <c r="D16" s="62"/>
      <c r="E16" s="62"/>
      <c r="F16" s="62"/>
      <c r="G16" s="62"/>
      <c r="H16" s="62"/>
      <c r="I16" s="62" t="s">
        <v>308</v>
      </c>
      <c r="J16" s="62"/>
      <c r="K16" s="62"/>
      <c r="L16" s="62" t="s">
        <v>309</v>
      </c>
      <c r="M16" s="62"/>
      <c r="N16" s="62"/>
      <c r="O16" s="62"/>
      <c r="P16" s="63" t="s">
        <v>183</v>
      </c>
      <c r="Q16" s="63" t="s">
        <v>106</v>
      </c>
      <c r="R16" s="63">
        <v>4.3499999999999996</v>
      </c>
      <c r="S16" s="63" t="s">
        <v>42</v>
      </c>
      <c r="T16" s="63" t="s">
        <v>42</v>
      </c>
      <c r="U16" s="65" t="str">
        <f t="shared" si="0"/>
        <v>N/A</v>
      </c>
    </row>
    <row r="17" spans="1:22" ht="75" customHeight="1">
      <c r="A17" s="56"/>
      <c r="B17" s="61" t="s">
        <v>43</v>
      </c>
      <c r="C17" s="62" t="s">
        <v>43</v>
      </c>
      <c r="D17" s="62"/>
      <c r="E17" s="62"/>
      <c r="F17" s="62"/>
      <c r="G17" s="62"/>
      <c r="H17" s="62"/>
      <c r="I17" s="62" t="s">
        <v>310</v>
      </c>
      <c r="J17" s="62"/>
      <c r="K17" s="62"/>
      <c r="L17" s="62" t="s">
        <v>311</v>
      </c>
      <c r="M17" s="62"/>
      <c r="N17" s="62"/>
      <c r="O17" s="62"/>
      <c r="P17" s="63" t="s">
        <v>183</v>
      </c>
      <c r="Q17" s="63" t="s">
        <v>41</v>
      </c>
      <c r="R17" s="63">
        <v>2.5</v>
      </c>
      <c r="S17" s="63" t="s">
        <v>42</v>
      </c>
      <c r="T17" s="63" t="s">
        <v>42</v>
      </c>
      <c r="U17" s="65" t="str">
        <f t="shared" si="0"/>
        <v>N/A</v>
      </c>
    </row>
    <row r="18" spans="1:22" ht="75" customHeight="1">
      <c r="A18" s="56"/>
      <c r="B18" s="61" t="s">
        <v>43</v>
      </c>
      <c r="C18" s="62" t="s">
        <v>43</v>
      </c>
      <c r="D18" s="62"/>
      <c r="E18" s="62"/>
      <c r="F18" s="62"/>
      <c r="G18" s="62"/>
      <c r="H18" s="62"/>
      <c r="I18" s="62" t="s">
        <v>312</v>
      </c>
      <c r="J18" s="62"/>
      <c r="K18" s="62"/>
      <c r="L18" s="62" t="s">
        <v>313</v>
      </c>
      <c r="M18" s="62"/>
      <c r="N18" s="62"/>
      <c r="O18" s="62"/>
      <c r="P18" s="63" t="s">
        <v>183</v>
      </c>
      <c r="Q18" s="63" t="s">
        <v>41</v>
      </c>
      <c r="R18" s="63">
        <v>2.17</v>
      </c>
      <c r="S18" s="63" t="s">
        <v>42</v>
      </c>
      <c r="T18" s="63" t="s">
        <v>42</v>
      </c>
      <c r="U18" s="65" t="str">
        <f t="shared" si="0"/>
        <v>N/A</v>
      </c>
    </row>
    <row r="19" spans="1:22" ht="75" customHeight="1" thickBot="1">
      <c r="A19" s="56"/>
      <c r="B19" s="61" t="s">
        <v>43</v>
      </c>
      <c r="C19" s="62" t="s">
        <v>314</v>
      </c>
      <c r="D19" s="62"/>
      <c r="E19" s="62"/>
      <c r="F19" s="62"/>
      <c r="G19" s="62"/>
      <c r="H19" s="62"/>
      <c r="I19" s="62" t="s">
        <v>315</v>
      </c>
      <c r="J19" s="62"/>
      <c r="K19" s="62"/>
      <c r="L19" s="62" t="s">
        <v>316</v>
      </c>
      <c r="M19" s="62"/>
      <c r="N19" s="62"/>
      <c r="O19" s="62"/>
      <c r="P19" s="63" t="s">
        <v>40</v>
      </c>
      <c r="Q19" s="63" t="s">
        <v>41</v>
      </c>
      <c r="R19" s="63">
        <v>100</v>
      </c>
      <c r="S19" s="63" t="s">
        <v>42</v>
      </c>
      <c r="T19" s="63" t="s">
        <v>42</v>
      </c>
      <c r="U19" s="65" t="str">
        <f t="shared" si="0"/>
        <v>N/A</v>
      </c>
    </row>
    <row r="20" spans="1:22" ht="75" customHeight="1" thickTop="1">
      <c r="A20" s="56"/>
      <c r="B20" s="57" t="s">
        <v>56</v>
      </c>
      <c r="C20" s="58" t="s">
        <v>317</v>
      </c>
      <c r="D20" s="58"/>
      <c r="E20" s="58"/>
      <c r="F20" s="58"/>
      <c r="G20" s="58"/>
      <c r="H20" s="58"/>
      <c r="I20" s="58" t="s">
        <v>318</v>
      </c>
      <c r="J20" s="58"/>
      <c r="K20" s="58"/>
      <c r="L20" s="58" t="s">
        <v>319</v>
      </c>
      <c r="M20" s="58"/>
      <c r="N20" s="58"/>
      <c r="O20" s="58"/>
      <c r="P20" s="59" t="s">
        <v>40</v>
      </c>
      <c r="Q20" s="59" t="s">
        <v>116</v>
      </c>
      <c r="R20" s="59">
        <v>100</v>
      </c>
      <c r="S20" s="59">
        <v>28.26</v>
      </c>
      <c r="T20" s="59">
        <v>0.43</v>
      </c>
      <c r="U20" s="60">
        <f t="shared" si="0"/>
        <v>1.5215852795470628</v>
      </c>
    </row>
    <row r="21" spans="1:22" ht="75" customHeight="1">
      <c r="A21" s="56"/>
      <c r="B21" s="61" t="s">
        <v>43</v>
      </c>
      <c r="C21" s="62" t="s">
        <v>320</v>
      </c>
      <c r="D21" s="62"/>
      <c r="E21" s="62"/>
      <c r="F21" s="62"/>
      <c r="G21" s="62"/>
      <c r="H21" s="62"/>
      <c r="I21" s="62" t="s">
        <v>321</v>
      </c>
      <c r="J21" s="62"/>
      <c r="K21" s="62"/>
      <c r="L21" s="62" t="s">
        <v>322</v>
      </c>
      <c r="M21" s="62"/>
      <c r="N21" s="62"/>
      <c r="O21" s="62"/>
      <c r="P21" s="63" t="s">
        <v>40</v>
      </c>
      <c r="Q21" s="63" t="s">
        <v>116</v>
      </c>
      <c r="R21" s="63">
        <v>100</v>
      </c>
      <c r="S21" s="63">
        <v>23.73</v>
      </c>
      <c r="T21" s="63">
        <v>3.58</v>
      </c>
      <c r="U21" s="65">
        <f t="shared" si="0"/>
        <v>15.086388537715973</v>
      </c>
    </row>
    <row r="22" spans="1:22" ht="75" customHeight="1">
      <c r="A22" s="56"/>
      <c r="B22" s="61" t="s">
        <v>43</v>
      </c>
      <c r="C22" s="62" t="s">
        <v>323</v>
      </c>
      <c r="D22" s="62"/>
      <c r="E22" s="62"/>
      <c r="F22" s="62"/>
      <c r="G22" s="62"/>
      <c r="H22" s="62"/>
      <c r="I22" s="62" t="s">
        <v>324</v>
      </c>
      <c r="J22" s="62"/>
      <c r="K22" s="62"/>
      <c r="L22" s="62" t="s">
        <v>325</v>
      </c>
      <c r="M22" s="62"/>
      <c r="N22" s="62"/>
      <c r="O22" s="62"/>
      <c r="P22" s="63" t="s">
        <v>40</v>
      </c>
      <c r="Q22" s="63" t="s">
        <v>116</v>
      </c>
      <c r="R22" s="63">
        <v>100</v>
      </c>
      <c r="S22" s="63">
        <v>9.89</v>
      </c>
      <c r="T22" s="63">
        <v>0</v>
      </c>
      <c r="U22" s="65">
        <f t="shared" si="0"/>
        <v>0</v>
      </c>
    </row>
    <row r="23" spans="1:22" ht="75" customHeight="1">
      <c r="A23" s="56"/>
      <c r="B23" s="61" t="s">
        <v>43</v>
      </c>
      <c r="C23" s="62" t="s">
        <v>326</v>
      </c>
      <c r="D23" s="62"/>
      <c r="E23" s="62"/>
      <c r="F23" s="62"/>
      <c r="G23" s="62"/>
      <c r="H23" s="62"/>
      <c r="I23" s="62" t="s">
        <v>327</v>
      </c>
      <c r="J23" s="62"/>
      <c r="K23" s="62"/>
      <c r="L23" s="62" t="s">
        <v>328</v>
      </c>
      <c r="M23" s="62"/>
      <c r="N23" s="62"/>
      <c r="O23" s="62"/>
      <c r="P23" s="63" t="s">
        <v>40</v>
      </c>
      <c r="Q23" s="63" t="s">
        <v>116</v>
      </c>
      <c r="R23" s="63">
        <v>100</v>
      </c>
      <c r="S23" s="63">
        <v>2.58</v>
      </c>
      <c r="T23" s="63">
        <v>25.35</v>
      </c>
      <c r="U23" s="65">
        <f t="shared" si="0"/>
        <v>982.55813953488382</v>
      </c>
    </row>
    <row r="24" spans="1:22" ht="75" customHeight="1">
      <c r="A24" s="56"/>
      <c r="B24" s="61" t="s">
        <v>43</v>
      </c>
      <c r="C24" s="62" t="s">
        <v>329</v>
      </c>
      <c r="D24" s="62"/>
      <c r="E24" s="62"/>
      <c r="F24" s="62"/>
      <c r="G24" s="62"/>
      <c r="H24" s="62"/>
      <c r="I24" s="62" t="s">
        <v>330</v>
      </c>
      <c r="J24" s="62"/>
      <c r="K24" s="62"/>
      <c r="L24" s="62" t="s">
        <v>331</v>
      </c>
      <c r="M24" s="62"/>
      <c r="N24" s="62"/>
      <c r="O24" s="62"/>
      <c r="P24" s="63" t="s">
        <v>40</v>
      </c>
      <c r="Q24" s="63" t="s">
        <v>116</v>
      </c>
      <c r="R24" s="63">
        <v>100</v>
      </c>
      <c r="S24" s="63">
        <v>1.1499999999999999</v>
      </c>
      <c r="T24" s="63">
        <v>0</v>
      </c>
      <c r="U24" s="65">
        <f t="shared" si="0"/>
        <v>0</v>
      </c>
    </row>
    <row r="25" spans="1:22" ht="75" customHeight="1">
      <c r="A25" s="56"/>
      <c r="B25" s="61" t="s">
        <v>43</v>
      </c>
      <c r="C25" s="62" t="s">
        <v>332</v>
      </c>
      <c r="D25" s="62"/>
      <c r="E25" s="62"/>
      <c r="F25" s="62"/>
      <c r="G25" s="62"/>
      <c r="H25" s="62"/>
      <c r="I25" s="62" t="s">
        <v>333</v>
      </c>
      <c r="J25" s="62"/>
      <c r="K25" s="62"/>
      <c r="L25" s="62" t="s">
        <v>334</v>
      </c>
      <c r="M25" s="62"/>
      <c r="N25" s="62"/>
      <c r="O25" s="62"/>
      <c r="P25" s="63" t="s">
        <v>40</v>
      </c>
      <c r="Q25" s="63" t="s">
        <v>116</v>
      </c>
      <c r="R25" s="63">
        <v>100</v>
      </c>
      <c r="S25" s="63">
        <v>0</v>
      </c>
      <c r="T25" s="63">
        <v>0</v>
      </c>
      <c r="U25" s="65" t="str">
        <f t="shared" si="0"/>
        <v>N/A</v>
      </c>
    </row>
    <row r="26" spans="1:22" ht="75" customHeight="1">
      <c r="A26" s="56"/>
      <c r="B26" s="61" t="s">
        <v>43</v>
      </c>
      <c r="C26" s="62" t="s">
        <v>335</v>
      </c>
      <c r="D26" s="62"/>
      <c r="E26" s="62"/>
      <c r="F26" s="62"/>
      <c r="G26" s="62"/>
      <c r="H26" s="62"/>
      <c r="I26" s="62" t="s">
        <v>336</v>
      </c>
      <c r="J26" s="62"/>
      <c r="K26" s="62"/>
      <c r="L26" s="62" t="s">
        <v>337</v>
      </c>
      <c r="M26" s="62"/>
      <c r="N26" s="62"/>
      <c r="O26" s="62"/>
      <c r="P26" s="63" t="s">
        <v>40</v>
      </c>
      <c r="Q26" s="63" t="s">
        <v>116</v>
      </c>
      <c r="R26" s="63">
        <v>100</v>
      </c>
      <c r="S26" s="63">
        <v>28.57</v>
      </c>
      <c r="T26" s="63">
        <v>0</v>
      </c>
      <c r="U26" s="65">
        <f t="shared" si="0"/>
        <v>0</v>
      </c>
    </row>
    <row r="27" spans="1:22" ht="75" customHeight="1">
      <c r="A27" s="56"/>
      <c r="B27" s="61" t="s">
        <v>43</v>
      </c>
      <c r="C27" s="62" t="s">
        <v>43</v>
      </c>
      <c r="D27" s="62"/>
      <c r="E27" s="62"/>
      <c r="F27" s="62"/>
      <c r="G27" s="62"/>
      <c r="H27" s="62"/>
      <c r="I27" s="62" t="s">
        <v>338</v>
      </c>
      <c r="J27" s="62"/>
      <c r="K27" s="62"/>
      <c r="L27" s="62" t="s">
        <v>339</v>
      </c>
      <c r="M27" s="62"/>
      <c r="N27" s="62"/>
      <c r="O27" s="62"/>
      <c r="P27" s="63" t="s">
        <v>40</v>
      </c>
      <c r="Q27" s="63" t="s">
        <v>116</v>
      </c>
      <c r="R27" s="63">
        <v>100</v>
      </c>
      <c r="S27" s="63">
        <v>28.57</v>
      </c>
      <c r="T27" s="63">
        <v>0</v>
      </c>
      <c r="U27" s="65">
        <f t="shared" si="0"/>
        <v>0</v>
      </c>
    </row>
    <row r="28" spans="1:22" ht="75" customHeight="1">
      <c r="A28" s="56"/>
      <c r="B28" s="61" t="s">
        <v>43</v>
      </c>
      <c r="C28" s="62" t="s">
        <v>340</v>
      </c>
      <c r="D28" s="62"/>
      <c r="E28" s="62"/>
      <c r="F28" s="62"/>
      <c r="G28" s="62"/>
      <c r="H28" s="62"/>
      <c r="I28" s="62" t="s">
        <v>341</v>
      </c>
      <c r="J28" s="62"/>
      <c r="K28" s="62"/>
      <c r="L28" s="62" t="s">
        <v>342</v>
      </c>
      <c r="M28" s="62"/>
      <c r="N28" s="62"/>
      <c r="O28" s="62"/>
      <c r="P28" s="63" t="s">
        <v>40</v>
      </c>
      <c r="Q28" s="63" t="s">
        <v>116</v>
      </c>
      <c r="R28" s="63">
        <v>100</v>
      </c>
      <c r="S28" s="63">
        <v>25.93</v>
      </c>
      <c r="T28" s="63">
        <v>0</v>
      </c>
      <c r="U28" s="65">
        <f t="shared" si="0"/>
        <v>0</v>
      </c>
    </row>
    <row r="29" spans="1:22" ht="75" customHeight="1" thickBot="1">
      <c r="A29" s="56"/>
      <c r="B29" s="61" t="s">
        <v>43</v>
      </c>
      <c r="C29" s="62" t="s">
        <v>343</v>
      </c>
      <c r="D29" s="62"/>
      <c r="E29" s="62"/>
      <c r="F29" s="62"/>
      <c r="G29" s="62"/>
      <c r="H29" s="62"/>
      <c r="I29" s="62" t="s">
        <v>344</v>
      </c>
      <c r="J29" s="62"/>
      <c r="K29" s="62"/>
      <c r="L29" s="62" t="s">
        <v>345</v>
      </c>
      <c r="M29" s="62"/>
      <c r="N29" s="62"/>
      <c r="O29" s="62"/>
      <c r="P29" s="63" t="s">
        <v>40</v>
      </c>
      <c r="Q29" s="63" t="s">
        <v>116</v>
      </c>
      <c r="R29" s="63">
        <v>100</v>
      </c>
      <c r="S29" s="63">
        <v>51</v>
      </c>
      <c r="T29" s="63">
        <v>0</v>
      </c>
      <c r="U29" s="65">
        <f t="shared" si="0"/>
        <v>0</v>
      </c>
    </row>
    <row r="30" spans="1:22" ht="22.5" customHeight="1" thickTop="1" thickBot="1">
      <c r="B30" s="9" t="s">
        <v>61</v>
      </c>
      <c r="C30" s="10"/>
      <c r="D30" s="10"/>
      <c r="E30" s="10"/>
      <c r="F30" s="10"/>
      <c r="G30" s="10"/>
      <c r="H30" s="11"/>
      <c r="I30" s="11"/>
      <c r="J30" s="11"/>
      <c r="K30" s="11"/>
      <c r="L30" s="11"/>
      <c r="M30" s="11"/>
      <c r="N30" s="11"/>
      <c r="O30" s="11"/>
      <c r="P30" s="11"/>
      <c r="Q30" s="11"/>
      <c r="R30" s="11"/>
      <c r="S30" s="11"/>
      <c r="T30" s="11"/>
      <c r="U30" s="12"/>
      <c r="V30" s="66"/>
    </row>
    <row r="31" spans="1:22" ht="26.25" customHeight="1" thickTop="1">
      <c r="B31" s="67"/>
      <c r="C31" s="68"/>
      <c r="D31" s="68"/>
      <c r="E31" s="68"/>
      <c r="F31" s="68"/>
      <c r="G31" s="68"/>
      <c r="H31" s="69"/>
      <c r="I31" s="69"/>
      <c r="J31" s="69"/>
      <c r="K31" s="69"/>
      <c r="L31" s="69"/>
      <c r="M31" s="69"/>
      <c r="N31" s="69"/>
      <c r="O31" s="69"/>
      <c r="P31" s="70"/>
      <c r="Q31" s="71"/>
      <c r="R31" s="72" t="s">
        <v>62</v>
      </c>
      <c r="S31" s="40" t="s">
        <v>63</v>
      </c>
      <c r="T31" s="72" t="s">
        <v>64</v>
      </c>
      <c r="U31" s="40" t="s">
        <v>65</v>
      </c>
    </row>
    <row r="32" spans="1:22" ht="26.25" customHeight="1" thickBot="1">
      <c r="B32" s="73"/>
      <c r="C32" s="74"/>
      <c r="D32" s="74"/>
      <c r="E32" s="74"/>
      <c r="F32" s="74"/>
      <c r="G32" s="74"/>
      <c r="H32" s="75"/>
      <c r="I32" s="75"/>
      <c r="J32" s="75"/>
      <c r="K32" s="75"/>
      <c r="L32" s="75"/>
      <c r="M32" s="75"/>
      <c r="N32" s="75"/>
      <c r="O32" s="75"/>
      <c r="P32" s="76"/>
      <c r="Q32" s="77"/>
      <c r="R32" s="78" t="s">
        <v>66</v>
      </c>
      <c r="S32" s="77" t="s">
        <v>66</v>
      </c>
      <c r="T32" s="77" t="s">
        <v>66</v>
      </c>
      <c r="U32" s="77" t="s">
        <v>67</v>
      </c>
    </row>
    <row r="33" spans="2:21" ht="13.5" customHeight="1" thickBot="1">
      <c r="B33" s="79" t="s">
        <v>68</v>
      </c>
      <c r="C33" s="80"/>
      <c r="D33" s="80"/>
      <c r="E33" s="81"/>
      <c r="F33" s="81"/>
      <c r="G33" s="81"/>
      <c r="H33" s="82"/>
      <c r="I33" s="82"/>
      <c r="J33" s="82"/>
      <c r="K33" s="82"/>
      <c r="L33" s="82"/>
      <c r="M33" s="82"/>
      <c r="N33" s="82"/>
      <c r="O33" s="82"/>
      <c r="P33" s="83"/>
      <c r="Q33" s="83"/>
      <c r="R33" s="84">
        <f>2000</f>
        <v>2000</v>
      </c>
      <c r="S33" s="84">
        <f>2000</f>
        <v>2000</v>
      </c>
      <c r="T33" s="84">
        <f>2095</f>
        <v>2095</v>
      </c>
      <c r="U33" s="85">
        <f>+IF(ISERR(T33/S33*100),"N/A",T33/S33*100)</f>
        <v>104.75000000000001</v>
      </c>
    </row>
    <row r="34" spans="2:21" ht="13.5" customHeight="1" thickBot="1">
      <c r="B34" s="86" t="s">
        <v>69</v>
      </c>
      <c r="C34" s="87"/>
      <c r="D34" s="87"/>
      <c r="E34" s="88"/>
      <c r="F34" s="88"/>
      <c r="G34" s="88"/>
      <c r="H34" s="89"/>
      <c r="I34" s="89"/>
      <c r="J34" s="89"/>
      <c r="K34" s="89"/>
      <c r="L34" s="89"/>
      <c r="M34" s="89"/>
      <c r="N34" s="89"/>
      <c r="O34" s="89"/>
      <c r="P34" s="90"/>
      <c r="Q34" s="90"/>
      <c r="R34" s="84">
        <f>2218</f>
        <v>2218</v>
      </c>
      <c r="S34" s="84">
        <f>2201.47981801</f>
        <v>2201.4798180100001</v>
      </c>
      <c r="T34" s="84">
        <f>2095</f>
        <v>2095</v>
      </c>
      <c r="U34" s="85">
        <f>+IF(ISERR(T34/S34*100),"N/A",T34/S34*100)</f>
        <v>95.163261677944831</v>
      </c>
    </row>
    <row r="35" spans="2:21" ht="14.7" customHeight="1" thickTop="1" thickBot="1">
      <c r="B35" s="9" t="s">
        <v>70</v>
      </c>
      <c r="C35" s="10"/>
      <c r="D35" s="10"/>
      <c r="E35" s="10"/>
      <c r="F35" s="10"/>
      <c r="G35" s="10"/>
      <c r="H35" s="11"/>
      <c r="I35" s="11"/>
      <c r="J35" s="11"/>
      <c r="K35" s="11"/>
      <c r="L35" s="11"/>
      <c r="M35" s="11"/>
      <c r="N35" s="11"/>
      <c r="O35" s="11"/>
      <c r="P35" s="11"/>
      <c r="Q35" s="11"/>
      <c r="R35" s="11"/>
      <c r="S35" s="11"/>
      <c r="T35" s="11"/>
      <c r="U35" s="12"/>
    </row>
    <row r="36" spans="2:21" ht="44.25" customHeight="1" thickTop="1">
      <c r="B36" s="91" t="s">
        <v>71</v>
      </c>
      <c r="C36" s="93"/>
      <c r="D36" s="93"/>
      <c r="E36" s="93"/>
      <c r="F36" s="93"/>
      <c r="G36" s="93"/>
      <c r="H36" s="93"/>
      <c r="I36" s="93"/>
      <c r="J36" s="93"/>
      <c r="K36" s="93"/>
      <c r="L36" s="93"/>
      <c r="M36" s="93"/>
      <c r="N36" s="93"/>
      <c r="O36" s="93"/>
      <c r="P36" s="93"/>
      <c r="Q36" s="93"/>
      <c r="R36" s="93"/>
      <c r="S36" s="93"/>
      <c r="T36" s="93"/>
      <c r="U36" s="92"/>
    </row>
    <row r="37" spans="2:21" ht="34.5" customHeight="1">
      <c r="B37" s="94" t="s">
        <v>346</v>
      </c>
      <c r="C37" s="96"/>
      <c r="D37" s="96"/>
      <c r="E37" s="96"/>
      <c r="F37" s="96"/>
      <c r="G37" s="96"/>
      <c r="H37" s="96"/>
      <c r="I37" s="96"/>
      <c r="J37" s="96"/>
      <c r="K37" s="96"/>
      <c r="L37" s="96"/>
      <c r="M37" s="96"/>
      <c r="N37" s="96"/>
      <c r="O37" s="96"/>
      <c r="P37" s="96"/>
      <c r="Q37" s="96"/>
      <c r="R37" s="96"/>
      <c r="S37" s="96"/>
      <c r="T37" s="96"/>
      <c r="U37" s="95"/>
    </row>
    <row r="38" spans="2:21" ht="34.5" customHeight="1">
      <c r="B38" s="94" t="s">
        <v>347</v>
      </c>
      <c r="C38" s="96"/>
      <c r="D38" s="96"/>
      <c r="E38" s="96"/>
      <c r="F38" s="96"/>
      <c r="G38" s="96"/>
      <c r="H38" s="96"/>
      <c r="I38" s="96"/>
      <c r="J38" s="96"/>
      <c r="K38" s="96"/>
      <c r="L38" s="96"/>
      <c r="M38" s="96"/>
      <c r="N38" s="96"/>
      <c r="O38" s="96"/>
      <c r="P38" s="96"/>
      <c r="Q38" s="96"/>
      <c r="R38" s="96"/>
      <c r="S38" s="96"/>
      <c r="T38" s="96"/>
      <c r="U38" s="95"/>
    </row>
    <row r="39" spans="2:21" ht="18" customHeight="1">
      <c r="B39" s="94" t="s">
        <v>348</v>
      </c>
      <c r="C39" s="96"/>
      <c r="D39" s="96"/>
      <c r="E39" s="96"/>
      <c r="F39" s="96"/>
      <c r="G39" s="96"/>
      <c r="H39" s="96"/>
      <c r="I39" s="96"/>
      <c r="J39" s="96"/>
      <c r="K39" s="96"/>
      <c r="L39" s="96"/>
      <c r="M39" s="96"/>
      <c r="N39" s="96"/>
      <c r="O39" s="96"/>
      <c r="P39" s="96"/>
      <c r="Q39" s="96"/>
      <c r="R39" s="96"/>
      <c r="S39" s="96"/>
      <c r="T39" s="96"/>
      <c r="U39" s="95"/>
    </row>
    <row r="40" spans="2:21" ht="34.5" customHeight="1">
      <c r="B40" s="94" t="s">
        <v>349</v>
      </c>
      <c r="C40" s="96"/>
      <c r="D40" s="96"/>
      <c r="E40" s="96"/>
      <c r="F40" s="96"/>
      <c r="G40" s="96"/>
      <c r="H40" s="96"/>
      <c r="I40" s="96"/>
      <c r="J40" s="96"/>
      <c r="K40" s="96"/>
      <c r="L40" s="96"/>
      <c r="M40" s="96"/>
      <c r="N40" s="96"/>
      <c r="O40" s="96"/>
      <c r="P40" s="96"/>
      <c r="Q40" s="96"/>
      <c r="R40" s="96"/>
      <c r="S40" s="96"/>
      <c r="T40" s="96"/>
      <c r="U40" s="95"/>
    </row>
    <row r="41" spans="2:21" ht="34.5" customHeight="1">
      <c r="B41" s="94" t="s">
        <v>350</v>
      </c>
      <c r="C41" s="96"/>
      <c r="D41" s="96"/>
      <c r="E41" s="96"/>
      <c r="F41" s="96"/>
      <c r="G41" s="96"/>
      <c r="H41" s="96"/>
      <c r="I41" s="96"/>
      <c r="J41" s="96"/>
      <c r="K41" s="96"/>
      <c r="L41" s="96"/>
      <c r="M41" s="96"/>
      <c r="N41" s="96"/>
      <c r="O41" s="96"/>
      <c r="P41" s="96"/>
      <c r="Q41" s="96"/>
      <c r="R41" s="96"/>
      <c r="S41" s="96"/>
      <c r="T41" s="96"/>
      <c r="U41" s="95"/>
    </row>
    <row r="42" spans="2:21" ht="34.5" customHeight="1">
      <c r="B42" s="94" t="s">
        <v>351</v>
      </c>
      <c r="C42" s="96"/>
      <c r="D42" s="96"/>
      <c r="E42" s="96"/>
      <c r="F42" s="96"/>
      <c r="G42" s="96"/>
      <c r="H42" s="96"/>
      <c r="I42" s="96"/>
      <c r="J42" s="96"/>
      <c r="K42" s="96"/>
      <c r="L42" s="96"/>
      <c r="M42" s="96"/>
      <c r="N42" s="96"/>
      <c r="O42" s="96"/>
      <c r="P42" s="96"/>
      <c r="Q42" s="96"/>
      <c r="R42" s="96"/>
      <c r="S42" s="96"/>
      <c r="T42" s="96"/>
      <c r="U42" s="95"/>
    </row>
    <row r="43" spans="2:21" ht="34.5" customHeight="1">
      <c r="B43" s="94" t="s">
        <v>352</v>
      </c>
      <c r="C43" s="96"/>
      <c r="D43" s="96"/>
      <c r="E43" s="96"/>
      <c r="F43" s="96"/>
      <c r="G43" s="96"/>
      <c r="H43" s="96"/>
      <c r="I43" s="96"/>
      <c r="J43" s="96"/>
      <c r="K43" s="96"/>
      <c r="L43" s="96"/>
      <c r="M43" s="96"/>
      <c r="N43" s="96"/>
      <c r="O43" s="96"/>
      <c r="P43" s="96"/>
      <c r="Q43" s="96"/>
      <c r="R43" s="96"/>
      <c r="S43" s="96"/>
      <c r="T43" s="96"/>
      <c r="U43" s="95"/>
    </row>
    <row r="44" spans="2:21" ht="34.5" customHeight="1">
      <c r="B44" s="94" t="s">
        <v>353</v>
      </c>
      <c r="C44" s="96"/>
      <c r="D44" s="96"/>
      <c r="E44" s="96"/>
      <c r="F44" s="96"/>
      <c r="G44" s="96"/>
      <c r="H44" s="96"/>
      <c r="I44" s="96"/>
      <c r="J44" s="96"/>
      <c r="K44" s="96"/>
      <c r="L44" s="96"/>
      <c r="M44" s="96"/>
      <c r="N44" s="96"/>
      <c r="O44" s="96"/>
      <c r="P44" s="96"/>
      <c r="Q44" s="96"/>
      <c r="R44" s="96"/>
      <c r="S44" s="96"/>
      <c r="T44" s="96"/>
      <c r="U44" s="95"/>
    </row>
    <row r="45" spans="2:21" ht="16.5" customHeight="1">
      <c r="B45" s="94" t="s">
        <v>354</v>
      </c>
      <c r="C45" s="96"/>
      <c r="D45" s="96"/>
      <c r="E45" s="96"/>
      <c r="F45" s="96"/>
      <c r="G45" s="96"/>
      <c r="H45" s="96"/>
      <c r="I45" s="96"/>
      <c r="J45" s="96"/>
      <c r="K45" s="96"/>
      <c r="L45" s="96"/>
      <c r="M45" s="96"/>
      <c r="N45" s="96"/>
      <c r="O45" s="96"/>
      <c r="P45" s="96"/>
      <c r="Q45" s="96"/>
      <c r="R45" s="96"/>
      <c r="S45" s="96"/>
      <c r="T45" s="96"/>
      <c r="U45" s="95"/>
    </row>
    <row r="46" spans="2:21" ht="39.299999999999997" customHeight="1">
      <c r="B46" s="94" t="s">
        <v>355</v>
      </c>
      <c r="C46" s="96"/>
      <c r="D46" s="96"/>
      <c r="E46" s="96"/>
      <c r="F46" s="96"/>
      <c r="G46" s="96"/>
      <c r="H46" s="96"/>
      <c r="I46" s="96"/>
      <c r="J46" s="96"/>
      <c r="K46" s="96"/>
      <c r="L46" s="96"/>
      <c r="M46" s="96"/>
      <c r="N46" s="96"/>
      <c r="O46" s="96"/>
      <c r="P46" s="96"/>
      <c r="Q46" s="96"/>
      <c r="R46" s="96"/>
      <c r="S46" s="96"/>
      <c r="T46" s="96"/>
      <c r="U46" s="95"/>
    </row>
    <row r="47" spans="2:21" ht="42" customHeight="1">
      <c r="B47" s="94" t="s">
        <v>356</v>
      </c>
      <c r="C47" s="96"/>
      <c r="D47" s="96"/>
      <c r="E47" s="96"/>
      <c r="F47" s="96"/>
      <c r="G47" s="96"/>
      <c r="H47" s="96"/>
      <c r="I47" s="96"/>
      <c r="J47" s="96"/>
      <c r="K47" s="96"/>
      <c r="L47" s="96"/>
      <c r="M47" s="96"/>
      <c r="N47" s="96"/>
      <c r="O47" s="96"/>
      <c r="P47" s="96"/>
      <c r="Q47" s="96"/>
      <c r="R47" s="96"/>
      <c r="S47" s="96"/>
      <c r="T47" s="96"/>
      <c r="U47" s="95"/>
    </row>
    <row r="48" spans="2:21" ht="27.75" customHeight="1">
      <c r="B48" s="94" t="s">
        <v>357</v>
      </c>
      <c r="C48" s="96"/>
      <c r="D48" s="96"/>
      <c r="E48" s="96"/>
      <c r="F48" s="96"/>
      <c r="G48" s="96"/>
      <c r="H48" s="96"/>
      <c r="I48" s="96"/>
      <c r="J48" s="96"/>
      <c r="K48" s="96"/>
      <c r="L48" s="96"/>
      <c r="M48" s="96"/>
      <c r="N48" s="96"/>
      <c r="O48" s="96"/>
      <c r="P48" s="96"/>
      <c r="Q48" s="96"/>
      <c r="R48" s="96"/>
      <c r="S48" s="96"/>
      <c r="T48" s="96"/>
      <c r="U48" s="95"/>
    </row>
    <row r="49" spans="2:21" ht="33.450000000000003" customHeight="1">
      <c r="B49" s="94" t="s">
        <v>358</v>
      </c>
      <c r="C49" s="96"/>
      <c r="D49" s="96"/>
      <c r="E49" s="96"/>
      <c r="F49" s="96"/>
      <c r="G49" s="96"/>
      <c r="H49" s="96"/>
      <c r="I49" s="96"/>
      <c r="J49" s="96"/>
      <c r="K49" s="96"/>
      <c r="L49" s="96"/>
      <c r="M49" s="96"/>
      <c r="N49" s="96"/>
      <c r="O49" s="96"/>
      <c r="P49" s="96"/>
      <c r="Q49" s="96"/>
      <c r="R49" s="96"/>
      <c r="S49" s="96"/>
      <c r="T49" s="96"/>
      <c r="U49" s="95"/>
    </row>
    <row r="50" spans="2:21" ht="32.549999999999997" customHeight="1">
      <c r="B50" s="94" t="s">
        <v>359</v>
      </c>
      <c r="C50" s="96"/>
      <c r="D50" s="96"/>
      <c r="E50" s="96"/>
      <c r="F50" s="96"/>
      <c r="G50" s="96"/>
      <c r="H50" s="96"/>
      <c r="I50" s="96"/>
      <c r="J50" s="96"/>
      <c r="K50" s="96"/>
      <c r="L50" s="96"/>
      <c r="M50" s="96"/>
      <c r="N50" s="96"/>
      <c r="O50" s="96"/>
      <c r="P50" s="96"/>
      <c r="Q50" s="96"/>
      <c r="R50" s="96"/>
      <c r="S50" s="96"/>
      <c r="T50" s="96"/>
      <c r="U50" s="95"/>
    </row>
    <row r="51" spans="2:21" ht="37.200000000000003" customHeight="1">
      <c r="B51" s="94" t="s">
        <v>360</v>
      </c>
      <c r="C51" s="96"/>
      <c r="D51" s="96"/>
      <c r="E51" s="96"/>
      <c r="F51" s="96"/>
      <c r="G51" s="96"/>
      <c r="H51" s="96"/>
      <c r="I51" s="96"/>
      <c r="J51" s="96"/>
      <c r="K51" s="96"/>
      <c r="L51" s="96"/>
      <c r="M51" s="96"/>
      <c r="N51" s="96"/>
      <c r="O51" s="96"/>
      <c r="P51" s="96"/>
      <c r="Q51" s="96"/>
      <c r="R51" s="96"/>
      <c r="S51" s="96"/>
      <c r="T51" s="96"/>
      <c r="U51" s="95"/>
    </row>
    <row r="52" spans="2:21" ht="31.8" customHeight="1">
      <c r="B52" s="94" t="s">
        <v>361</v>
      </c>
      <c r="C52" s="96"/>
      <c r="D52" s="96"/>
      <c r="E52" s="96"/>
      <c r="F52" s="96"/>
      <c r="G52" s="96"/>
      <c r="H52" s="96"/>
      <c r="I52" s="96"/>
      <c r="J52" s="96"/>
      <c r="K52" s="96"/>
      <c r="L52" s="96"/>
      <c r="M52" s="96"/>
      <c r="N52" s="96"/>
      <c r="O52" s="96"/>
      <c r="P52" s="96"/>
      <c r="Q52" s="96"/>
      <c r="R52" s="96"/>
      <c r="S52" s="96"/>
      <c r="T52" s="96"/>
      <c r="U52" s="95"/>
    </row>
    <row r="53" spans="2:21" ht="34.799999999999997" customHeight="1">
      <c r="B53" s="94" t="s">
        <v>362</v>
      </c>
      <c r="C53" s="96"/>
      <c r="D53" s="96"/>
      <c r="E53" s="96"/>
      <c r="F53" s="96"/>
      <c r="G53" s="96"/>
      <c r="H53" s="96"/>
      <c r="I53" s="96"/>
      <c r="J53" s="96"/>
      <c r="K53" s="96"/>
      <c r="L53" s="96"/>
      <c r="M53" s="96"/>
      <c r="N53" s="96"/>
      <c r="O53" s="96"/>
      <c r="P53" s="96"/>
      <c r="Q53" s="96"/>
      <c r="R53" s="96"/>
      <c r="S53" s="96"/>
      <c r="T53" s="96"/>
      <c r="U53" s="95"/>
    </row>
    <row r="54" spans="2:21" ht="27.75" customHeight="1">
      <c r="B54" s="94" t="s">
        <v>363</v>
      </c>
      <c r="C54" s="96"/>
      <c r="D54" s="96"/>
      <c r="E54" s="96"/>
      <c r="F54" s="96"/>
      <c r="G54" s="96"/>
      <c r="H54" s="96"/>
      <c r="I54" s="96"/>
      <c r="J54" s="96"/>
      <c r="K54" s="96"/>
      <c r="L54" s="96"/>
      <c r="M54" s="96"/>
      <c r="N54" s="96"/>
      <c r="O54" s="96"/>
      <c r="P54" s="96"/>
      <c r="Q54" s="96"/>
      <c r="R54" s="96"/>
      <c r="S54" s="96"/>
      <c r="T54" s="96"/>
      <c r="U54" s="95"/>
    </row>
    <row r="55" spans="2:21" ht="37.049999999999997" customHeight="1" thickBot="1">
      <c r="B55" s="97" t="s">
        <v>364</v>
      </c>
      <c r="C55" s="99"/>
      <c r="D55" s="99"/>
      <c r="E55" s="99"/>
      <c r="F55" s="99"/>
      <c r="G55" s="99"/>
      <c r="H55" s="99"/>
      <c r="I55" s="99"/>
      <c r="J55" s="99"/>
      <c r="K55" s="99"/>
      <c r="L55" s="99"/>
      <c r="M55" s="99"/>
      <c r="N55" s="99"/>
      <c r="O55" s="99"/>
      <c r="P55" s="99"/>
      <c r="Q55" s="99"/>
      <c r="R55" s="99"/>
      <c r="S55" s="99"/>
      <c r="T55" s="99"/>
      <c r="U55" s="98"/>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W1" sqref="W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1.4414062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12.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365</v>
      </c>
      <c r="D4" s="15" t="s">
        <v>366</v>
      </c>
      <c r="E4" s="15"/>
      <c r="F4" s="15"/>
      <c r="G4" s="15"/>
      <c r="H4" s="15"/>
      <c r="I4" s="16"/>
      <c r="J4" s="17" t="s">
        <v>6</v>
      </c>
      <c r="K4" s="18" t="s">
        <v>7</v>
      </c>
      <c r="L4" s="19" t="s">
        <v>8</v>
      </c>
      <c r="M4" s="19"/>
      <c r="N4" s="19"/>
      <c r="O4" s="19"/>
      <c r="P4" s="17" t="s">
        <v>9</v>
      </c>
      <c r="Q4" s="19" t="s">
        <v>367</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265</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96.6" customHeight="1" thickTop="1" thickBot="1">
      <c r="A11" s="56"/>
      <c r="B11" s="57" t="s">
        <v>36</v>
      </c>
      <c r="C11" s="58" t="s">
        <v>368</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26" si="0">IF(ISERR(T11/S11*100),"N/A",T11/S11*100)</f>
        <v>N/A</v>
      </c>
    </row>
    <row r="12" spans="1:34" ht="75" customHeight="1" thickTop="1" thickBot="1">
      <c r="A12" s="56"/>
      <c r="B12" s="57" t="s">
        <v>46</v>
      </c>
      <c r="C12" s="58" t="s">
        <v>369</v>
      </c>
      <c r="D12" s="58"/>
      <c r="E12" s="58"/>
      <c r="F12" s="58"/>
      <c r="G12" s="58"/>
      <c r="H12" s="58"/>
      <c r="I12" s="58" t="s">
        <v>370</v>
      </c>
      <c r="J12" s="58"/>
      <c r="K12" s="58"/>
      <c r="L12" s="58" t="s">
        <v>371</v>
      </c>
      <c r="M12" s="58"/>
      <c r="N12" s="58"/>
      <c r="O12" s="58"/>
      <c r="P12" s="59" t="s">
        <v>372</v>
      </c>
      <c r="Q12" s="59" t="s">
        <v>41</v>
      </c>
      <c r="R12" s="59">
        <v>124300.91</v>
      </c>
      <c r="S12" s="59" t="s">
        <v>42</v>
      </c>
      <c r="T12" s="59" t="s">
        <v>42</v>
      </c>
      <c r="U12" s="60" t="str">
        <f t="shared" si="0"/>
        <v>N/A</v>
      </c>
    </row>
    <row r="13" spans="1:34" ht="75" customHeight="1" thickTop="1">
      <c r="A13" s="56"/>
      <c r="B13" s="57" t="s">
        <v>51</v>
      </c>
      <c r="C13" s="58" t="s">
        <v>373</v>
      </c>
      <c r="D13" s="58"/>
      <c r="E13" s="58"/>
      <c r="F13" s="58"/>
      <c r="G13" s="58"/>
      <c r="H13" s="58"/>
      <c r="I13" s="58" t="s">
        <v>374</v>
      </c>
      <c r="J13" s="58"/>
      <c r="K13" s="58"/>
      <c r="L13" s="58" t="s">
        <v>375</v>
      </c>
      <c r="M13" s="58"/>
      <c r="N13" s="58"/>
      <c r="O13" s="58"/>
      <c r="P13" s="59" t="s">
        <v>40</v>
      </c>
      <c r="Q13" s="59" t="s">
        <v>93</v>
      </c>
      <c r="R13" s="59">
        <v>84.25</v>
      </c>
      <c r="S13" s="59">
        <v>28.73</v>
      </c>
      <c r="T13" s="59">
        <v>53.09</v>
      </c>
      <c r="U13" s="60">
        <f t="shared" si="0"/>
        <v>184.78941872607032</v>
      </c>
    </row>
    <row r="14" spans="1:34" ht="75" customHeight="1">
      <c r="A14" s="56"/>
      <c r="B14" s="61" t="s">
        <v>43</v>
      </c>
      <c r="C14" s="62" t="s">
        <v>43</v>
      </c>
      <c r="D14" s="62"/>
      <c r="E14" s="62"/>
      <c r="F14" s="62"/>
      <c r="G14" s="62"/>
      <c r="H14" s="62"/>
      <c r="I14" s="62" t="s">
        <v>376</v>
      </c>
      <c r="J14" s="62"/>
      <c r="K14" s="62"/>
      <c r="L14" s="62" t="s">
        <v>377</v>
      </c>
      <c r="M14" s="62"/>
      <c r="N14" s="62"/>
      <c r="O14" s="62"/>
      <c r="P14" s="63" t="s">
        <v>40</v>
      </c>
      <c r="Q14" s="63" t="s">
        <v>93</v>
      </c>
      <c r="R14" s="63">
        <v>2.44</v>
      </c>
      <c r="S14" s="63">
        <v>6.59</v>
      </c>
      <c r="T14" s="63">
        <v>8.74</v>
      </c>
      <c r="U14" s="65">
        <f t="shared" si="0"/>
        <v>132.62518968133537</v>
      </c>
    </row>
    <row r="15" spans="1:34" ht="75" customHeight="1">
      <c r="A15" s="56"/>
      <c r="B15" s="61" t="s">
        <v>43</v>
      </c>
      <c r="C15" s="62" t="s">
        <v>378</v>
      </c>
      <c r="D15" s="62"/>
      <c r="E15" s="62"/>
      <c r="F15" s="62"/>
      <c r="G15" s="62"/>
      <c r="H15" s="62"/>
      <c r="I15" s="62" t="s">
        <v>379</v>
      </c>
      <c r="J15" s="62"/>
      <c r="K15" s="62"/>
      <c r="L15" s="62" t="s">
        <v>380</v>
      </c>
      <c r="M15" s="62"/>
      <c r="N15" s="62"/>
      <c r="O15" s="62"/>
      <c r="P15" s="63" t="s">
        <v>40</v>
      </c>
      <c r="Q15" s="63" t="s">
        <v>93</v>
      </c>
      <c r="R15" s="63">
        <v>122.43</v>
      </c>
      <c r="S15" s="63">
        <v>55.39</v>
      </c>
      <c r="T15" s="63">
        <v>78.56</v>
      </c>
      <c r="U15" s="65">
        <f t="shared" si="0"/>
        <v>141.83065535295179</v>
      </c>
    </row>
    <row r="16" spans="1:34" ht="75" customHeight="1">
      <c r="A16" s="56"/>
      <c r="B16" s="61" t="s">
        <v>43</v>
      </c>
      <c r="C16" s="62" t="s">
        <v>43</v>
      </c>
      <c r="D16" s="62"/>
      <c r="E16" s="62"/>
      <c r="F16" s="62"/>
      <c r="G16" s="62"/>
      <c r="H16" s="62"/>
      <c r="I16" s="62" t="s">
        <v>381</v>
      </c>
      <c r="J16" s="62"/>
      <c r="K16" s="62"/>
      <c r="L16" s="62" t="s">
        <v>382</v>
      </c>
      <c r="M16" s="62"/>
      <c r="N16" s="62"/>
      <c r="O16" s="62"/>
      <c r="P16" s="63" t="s">
        <v>40</v>
      </c>
      <c r="Q16" s="63" t="s">
        <v>93</v>
      </c>
      <c r="R16" s="63">
        <v>123.15</v>
      </c>
      <c r="S16" s="63">
        <v>86.76</v>
      </c>
      <c r="T16" s="63">
        <v>153.91999999999999</v>
      </c>
      <c r="U16" s="65">
        <f t="shared" si="0"/>
        <v>177.40894421392343</v>
      </c>
    </row>
    <row r="17" spans="1:22" ht="75" customHeight="1">
      <c r="A17" s="56"/>
      <c r="B17" s="61" t="s">
        <v>43</v>
      </c>
      <c r="C17" s="62" t="s">
        <v>383</v>
      </c>
      <c r="D17" s="62"/>
      <c r="E17" s="62"/>
      <c r="F17" s="62"/>
      <c r="G17" s="62"/>
      <c r="H17" s="62"/>
      <c r="I17" s="62" t="s">
        <v>384</v>
      </c>
      <c r="J17" s="62"/>
      <c r="K17" s="62"/>
      <c r="L17" s="62" t="s">
        <v>385</v>
      </c>
      <c r="M17" s="62"/>
      <c r="N17" s="62"/>
      <c r="O17" s="62"/>
      <c r="P17" s="63" t="s">
        <v>372</v>
      </c>
      <c r="Q17" s="63" t="s">
        <v>50</v>
      </c>
      <c r="R17" s="63">
        <v>1.5</v>
      </c>
      <c r="S17" s="63" t="s">
        <v>42</v>
      </c>
      <c r="T17" s="63" t="s">
        <v>42</v>
      </c>
      <c r="U17" s="65" t="str">
        <f t="shared" si="0"/>
        <v>N/A</v>
      </c>
    </row>
    <row r="18" spans="1:22" ht="75" customHeight="1">
      <c r="A18" s="56"/>
      <c r="B18" s="61" t="s">
        <v>43</v>
      </c>
      <c r="C18" s="62" t="s">
        <v>386</v>
      </c>
      <c r="D18" s="62"/>
      <c r="E18" s="62"/>
      <c r="F18" s="62"/>
      <c r="G18" s="62"/>
      <c r="H18" s="62"/>
      <c r="I18" s="62" t="s">
        <v>387</v>
      </c>
      <c r="J18" s="62"/>
      <c r="K18" s="62"/>
      <c r="L18" s="62" t="s">
        <v>388</v>
      </c>
      <c r="M18" s="62"/>
      <c r="N18" s="62"/>
      <c r="O18" s="62"/>
      <c r="P18" s="63" t="s">
        <v>389</v>
      </c>
      <c r="Q18" s="63" t="s">
        <v>50</v>
      </c>
      <c r="R18" s="63">
        <v>2.88</v>
      </c>
      <c r="S18" s="63" t="s">
        <v>42</v>
      </c>
      <c r="T18" s="63" t="s">
        <v>42</v>
      </c>
      <c r="U18" s="65" t="str">
        <f t="shared" si="0"/>
        <v>N/A</v>
      </c>
    </row>
    <row r="19" spans="1:22" ht="75" customHeight="1">
      <c r="A19" s="56"/>
      <c r="B19" s="61" t="s">
        <v>43</v>
      </c>
      <c r="C19" s="62" t="s">
        <v>390</v>
      </c>
      <c r="D19" s="62"/>
      <c r="E19" s="62"/>
      <c r="F19" s="62"/>
      <c r="G19" s="62"/>
      <c r="H19" s="62"/>
      <c r="I19" s="62" t="s">
        <v>391</v>
      </c>
      <c r="J19" s="62"/>
      <c r="K19" s="62"/>
      <c r="L19" s="62" t="s">
        <v>392</v>
      </c>
      <c r="M19" s="62"/>
      <c r="N19" s="62"/>
      <c r="O19" s="62"/>
      <c r="P19" s="63" t="s">
        <v>40</v>
      </c>
      <c r="Q19" s="63" t="s">
        <v>41</v>
      </c>
      <c r="R19" s="63">
        <v>18.329999999999998</v>
      </c>
      <c r="S19" s="63" t="s">
        <v>42</v>
      </c>
      <c r="T19" s="63" t="s">
        <v>42</v>
      </c>
      <c r="U19" s="65" t="str">
        <f t="shared" si="0"/>
        <v>N/A</v>
      </c>
    </row>
    <row r="20" spans="1:22" ht="75" customHeight="1" thickBot="1">
      <c r="A20" s="56"/>
      <c r="B20" s="61" t="s">
        <v>43</v>
      </c>
      <c r="C20" s="62" t="s">
        <v>393</v>
      </c>
      <c r="D20" s="62"/>
      <c r="E20" s="62"/>
      <c r="F20" s="62"/>
      <c r="G20" s="62"/>
      <c r="H20" s="62"/>
      <c r="I20" s="62" t="s">
        <v>394</v>
      </c>
      <c r="J20" s="62"/>
      <c r="K20" s="62"/>
      <c r="L20" s="62" t="s">
        <v>395</v>
      </c>
      <c r="M20" s="62"/>
      <c r="N20" s="62"/>
      <c r="O20" s="62"/>
      <c r="P20" s="63" t="s">
        <v>389</v>
      </c>
      <c r="Q20" s="63" t="s">
        <v>41</v>
      </c>
      <c r="R20" s="63">
        <v>14.52</v>
      </c>
      <c r="S20" s="63" t="s">
        <v>42</v>
      </c>
      <c r="T20" s="63" t="s">
        <v>42</v>
      </c>
      <c r="U20" s="65" t="str">
        <f t="shared" si="0"/>
        <v>N/A</v>
      </c>
    </row>
    <row r="21" spans="1:22" ht="75" customHeight="1" thickTop="1">
      <c r="A21" s="56"/>
      <c r="B21" s="57" t="s">
        <v>56</v>
      </c>
      <c r="C21" s="58" t="s">
        <v>396</v>
      </c>
      <c r="D21" s="58"/>
      <c r="E21" s="58"/>
      <c r="F21" s="58"/>
      <c r="G21" s="58"/>
      <c r="H21" s="58"/>
      <c r="I21" s="58" t="s">
        <v>397</v>
      </c>
      <c r="J21" s="58"/>
      <c r="K21" s="58"/>
      <c r="L21" s="58" t="s">
        <v>398</v>
      </c>
      <c r="M21" s="58"/>
      <c r="N21" s="58"/>
      <c r="O21" s="58"/>
      <c r="P21" s="59" t="s">
        <v>40</v>
      </c>
      <c r="Q21" s="59" t="s">
        <v>116</v>
      </c>
      <c r="R21" s="59">
        <v>67.05</v>
      </c>
      <c r="S21" s="59">
        <v>28.87</v>
      </c>
      <c r="T21" s="59">
        <v>22.32</v>
      </c>
      <c r="U21" s="60">
        <f t="shared" si="0"/>
        <v>77.312088673363348</v>
      </c>
    </row>
    <row r="22" spans="1:22" ht="75" customHeight="1">
      <c r="A22" s="56"/>
      <c r="B22" s="61" t="s">
        <v>43</v>
      </c>
      <c r="C22" s="62" t="s">
        <v>399</v>
      </c>
      <c r="D22" s="62"/>
      <c r="E22" s="62"/>
      <c r="F22" s="62"/>
      <c r="G22" s="62"/>
      <c r="H22" s="62"/>
      <c r="I22" s="62" t="s">
        <v>400</v>
      </c>
      <c r="J22" s="62"/>
      <c r="K22" s="62"/>
      <c r="L22" s="62" t="s">
        <v>401</v>
      </c>
      <c r="M22" s="62"/>
      <c r="N22" s="62"/>
      <c r="O22" s="62"/>
      <c r="P22" s="63" t="s">
        <v>297</v>
      </c>
      <c r="Q22" s="63" t="s">
        <v>106</v>
      </c>
      <c r="R22" s="63">
        <v>3.35</v>
      </c>
      <c r="S22" s="63" t="s">
        <v>42</v>
      </c>
      <c r="T22" s="63" t="s">
        <v>42</v>
      </c>
      <c r="U22" s="65" t="str">
        <f t="shared" si="0"/>
        <v>N/A</v>
      </c>
    </row>
    <row r="23" spans="1:22" ht="75" customHeight="1">
      <c r="A23" s="56"/>
      <c r="B23" s="61" t="s">
        <v>43</v>
      </c>
      <c r="C23" s="62" t="s">
        <v>402</v>
      </c>
      <c r="D23" s="62"/>
      <c r="E23" s="62"/>
      <c r="F23" s="62"/>
      <c r="G23" s="62"/>
      <c r="H23" s="62"/>
      <c r="I23" s="62" t="s">
        <v>403</v>
      </c>
      <c r="J23" s="62"/>
      <c r="K23" s="62"/>
      <c r="L23" s="62" t="s">
        <v>404</v>
      </c>
      <c r="M23" s="62"/>
      <c r="N23" s="62"/>
      <c r="O23" s="62"/>
      <c r="P23" s="63" t="s">
        <v>297</v>
      </c>
      <c r="Q23" s="63" t="s">
        <v>116</v>
      </c>
      <c r="R23" s="63">
        <v>1</v>
      </c>
      <c r="S23" s="63">
        <v>1</v>
      </c>
      <c r="T23" s="63">
        <v>1.34</v>
      </c>
      <c r="U23" s="65">
        <f t="shared" si="0"/>
        <v>134</v>
      </c>
    </row>
    <row r="24" spans="1:22" ht="75" customHeight="1">
      <c r="A24" s="56"/>
      <c r="B24" s="61" t="s">
        <v>43</v>
      </c>
      <c r="C24" s="62" t="s">
        <v>405</v>
      </c>
      <c r="D24" s="62"/>
      <c r="E24" s="62"/>
      <c r="F24" s="62"/>
      <c r="G24" s="62"/>
      <c r="H24" s="62"/>
      <c r="I24" s="62" t="s">
        <v>406</v>
      </c>
      <c r="J24" s="62"/>
      <c r="K24" s="62"/>
      <c r="L24" s="62" t="s">
        <v>407</v>
      </c>
      <c r="M24" s="62"/>
      <c r="N24" s="62"/>
      <c r="O24" s="62"/>
      <c r="P24" s="63" t="s">
        <v>297</v>
      </c>
      <c r="Q24" s="63" t="s">
        <v>212</v>
      </c>
      <c r="R24" s="63">
        <v>1</v>
      </c>
      <c r="S24" s="63">
        <v>1</v>
      </c>
      <c r="T24" s="63">
        <v>2.72</v>
      </c>
      <c r="U24" s="65">
        <f t="shared" si="0"/>
        <v>272</v>
      </c>
    </row>
    <row r="25" spans="1:22" ht="75" customHeight="1">
      <c r="A25" s="56"/>
      <c r="B25" s="61" t="s">
        <v>43</v>
      </c>
      <c r="C25" s="62" t="s">
        <v>408</v>
      </c>
      <c r="D25" s="62"/>
      <c r="E25" s="62"/>
      <c r="F25" s="62"/>
      <c r="G25" s="62"/>
      <c r="H25" s="62"/>
      <c r="I25" s="62" t="s">
        <v>409</v>
      </c>
      <c r="J25" s="62"/>
      <c r="K25" s="62"/>
      <c r="L25" s="62" t="s">
        <v>410</v>
      </c>
      <c r="M25" s="62"/>
      <c r="N25" s="62"/>
      <c r="O25" s="62"/>
      <c r="P25" s="63" t="s">
        <v>40</v>
      </c>
      <c r="Q25" s="63" t="s">
        <v>116</v>
      </c>
      <c r="R25" s="63">
        <v>100</v>
      </c>
      <c r="S25" s="63">
        <v>100</v>
      </c>
      <c r="T25" s="63">
        <v>250</v>
      </c>
      <c r="U25" s="65">
        <f t="shared" si="0"/>
        <v>250</v>
      </c>
    </row>
    <row r="26" spans="1:22" ht="75" customHeight="1">
      <c r="A26" s="56"/>
      <c r="B26" s="61" t="s">
        <v>43</v>
      </c>
      <c r="C26" s="62" t="s">
        <v>411</v>
      </c>
      <c r="D26" s="62"/>
      <c r="E26" s="62"/>
      <c r="F26" s="62"/>
      <c r="G26" s="62"/>
      <c r="H26" s="62"/>
      <c r="I26" s="62" t="s">
        <v>412</v>
      </c>
      <c r="J26" s="62"/>
      <c r="K26" s="62"/>
      <c r="L26" s="62" t="s">
        <v>413</v>
      </c>
      <c r="M26" s="62"/>
      <c r="N26" s="62"/>
      <c r="O26" s="62"/>
      <c r="P26" s="63" t="s">
        <v>40</v>
      </c>
      <c r="Q26" s="63" t="s">
        <v>414</v>
      </c>
      <c r="R26" s="63">
        <v>22.22</v>
      </c>
      <c r="S26" s="63" t="s">
        <v>42</v>
      </c>
      <c r="T26" s="63" t="s">
        <v>42</v>
      </c>
      <c r="U26" s="65" t="str">
        <f t="shared" si="0"/>
        <v>N/A</v>
      </c>
    </row>
    <row r="27" spans="1:22" ht="75" customHeight="1">
      <c r="A27" s="56"/>
      <c r="B27" s="61" t="s">
        <v>43</v>
      </c>
      <c r="C27" s="62" t="s">
        <v>43</v>
      </c>
      <c r="D27" s="62"/>
      <c r="E27" s="62"/>
      <c r="F27" s="62"/>
      <c r="G27" s="62"/>
      <c r="H27" s="62"/>
      <c r="I27" s="62" t="s">
        <v>415</v>
      </c>
      <c r="J27" s="62"/>
      <c r="K27" s="62"/>
      <c r="L27" s="62" t="s">
        <v>416</v>
      </c>
      <c r="M27" s="62"/>
      <c r="N27" s="62"/>
      <c r="O27" s="62"/>
      <c r="P27" s="63" t="s">
        <v>372</v>
      </c>
      <c r="Q27" s="63" t="s">
        <v>106</v>
      </c>
      <c r="R27" s="63">
        <v>3637313.8</v>
      </c>
      <c r="S27" s="63" t="s">
        <v>42</v>
      </c>
      <c r="T27" s="63" t="s">
        <v>42</v>
      </c>
      <c r="U27" s="65" t="str">
        <f>IF(ISERR((S27-T27)*100/S27+100),"N/A",(S27-T27)*100/S27+100)</f>
        <v>N/A</v>
      </c>
    </row>
    <row r="28" spans="1:22" ht="75" customHeight="1">
      <c r="A28" s="56"/>
      <c r="B28" s="61" t="s">
        <v>43</v>
      </c>
      <c r="C28" s="62" t="s">
        <v>417</v>
      </c>
      <c r="D28" s="62"/>
      <c r="E28" s="62"/>
      <c r="F28" s="62"/>
      <c r="G28" s="62"/>
      <c r="H28" s="62"/>
      <c r="I28" s="62" t="s">
        <v>418</v>
      </c>
      <c r="J28" s="62"/>
      <c r="K28" s="62"/>
      <c r="L28" s="62" t="s">
        <v>419</v>
      </c>
      <c r="M28" s="62"/>
      <c r="N28" s="62"/>
      <c r="O28" s="62"/>
      <c r="P28" s="63" t="s">
        <v>297</v>
      </c>
      <c r="Q28" s="63" t="s">
        <v>106</v>
      </c>
      <c r="R28" s="63">
        <v>60</v>
      </c>
      <c r="S28" s="63" t="s">
        <v>42</v>
      </c>
      <c r="T28" s="63" t="s">
        <v>42</v>
      </c>
      <c r="U28" s="65" t="str">
        <f>IF(ISERR(T28/S28*100),"N/A",T28/S28*100)</f>
        <v>N/A</v>
      </c>
    </row>
    <row r="29" spans="1:22" ht="75" customHeight="1" thickBot="1">
      <c r="A29" s="56"/>
      <c r="B29" s="61" t="s">
        <v>43</v>
      </c>
      <c r="C29" s="62" t="s">
        <v>420</v>
      </c>
      <c r="D29" s="62"/>
      <c r="E29" s="62"/>
      <c r="F29" s="62"/>
      <c r="G29" s="62"/>
      <c r="H29" s="62"/>
      <c r="I29" s="62" t="s">
        <v>421</v>
      </c>
      <c r="J29" s="62"/>
      <c r="K29" s="62"/>
      <c r="L29" s="62" t="s">
        <v>422</v>
      </c>
      <c r="M29" s="62"/>
      <c r="N29" s="62"/>
      <c r="O29" s="62"/>
      <c r="P29" s="63" t="s">
        <v>40</v>
      </c>
      <c r="Q29" s="63" t="s">
        <v>106</v>
      </c>
      <c r="R29" s="63">
        <v>52.96</v>
      </c>
      <c r="S29" s="63" t="s">
        <v>42</v>
      </c>
      <c r="T29" s="63" t="s">
        <v>42</v>
      </c>
      <c r="U29" s="65" t="str">
        <f>IF(ISERR(T29/S29*100),"N/A",T29/S29*100)</f>
        <v>N/A</v>
      </c>
    </row>
    <row r="30" spans="1:22" ht="22.5" customHeight="1" thickTop="1" thickBot="1">
      <c r="B30" s="9" t="s">
        <v>61</v>
      </c>
      <c r="C30" s="10"/>
      <c r="D30" s="10"/>
      <c r="E30" s="10"/>
      <c r="F30" s="10"/>
      <c r="G30" s="10"/>
      <c r="H30" s="11"/>
      <c r="I30" s="11"/>
      <c r="J30" s="11"/>
      <c r="K30" s="11"/>
      <c r="L30" s="11"/>
      <c r="M30" s="11"/>
      <c r="N30" s="11"/>
      <c r="O30" s="11"/>
      <c r="P30" s="11"/>
      <c r="Q30" s="11"/>
      <c r="R30" s="11"/>
      <c r="S30" s="11"/>
      <c r="T30" s="11"/>
      <c r="U30" s="12"/>
      <c r="V30" s="66"/>
    </row>
    <row r="31" spans="1:22" ht="26.25" customHeight="1" thickTop="1">
      <c r="B31" s="67"/>
      <c r="C31" s="68"/>
      <c r="D31" s="68"/>
      <c r="E31" s="68"/>
      <c r="F31" s="68"/>
      <c r="G31" s="68"/>
      <c r="H31" s="69"/>
      <c r="I31" s="69"/>
      <c r="J31" s="69"/>
      <c r="K31" s="69"/>
      <c r="L31" s="69"/>
      <c r="M31" s="69"/>
      <c r="N31" s="69"/>
      <c r="O31" s="69"/>
      <c r="P31" s="70"/>
      <c r="Q31" s="71"/>
      <c r="R31" s="72" t="s">
        <v>62</v>
      </c>
      <c r="S31" s="40" t="s">
        <v>63</v>
      </c>
      <c r="T31" s="72" t="s">
        <v>64</v>
      </c>
      <c r="U31" s="40" t="s">
        <v>65</v>
      </c>
    </row>
    <row r="32" spans="1:22" ht="26.25" customHeight="1" thickBot="1">
      <c r="B32" s="73"/>
      <c r="C32" s="74"/>
      <c r="D32" s="74"/>
      <c r="E32" s="74"/>
      <c r="F32" s="74"/>
      <c r="G32" s="74"/>
      <c r="H32" s="75"/>
      <c r="I32" s="75"/>
      <c r="J32" s="75"/>
      <c r="K32" s="75"/>
      <c r="L32" s="75"/>
      <c r="M32" s="75"/>
      <c r="N32" s="75"/>
      <c r="O32" s="75"/>
      <c r="P32" s="76"/>
      <c r="Q32" s="77"/>
      <c r="R32" s="78" t="s">
        <v>66</v>
      </c>
      <c r="S32" s="77" t="s">
        <v>66</v>
      </c>
      <c r="T32" s="77" t="s">
        <v>66</v>
      </c>
      <c r="U32" s="77" t="s">
        <v>67</v>
      </c>
    </row>
    <row r="33" spans="2:21" ht="13.5" customHeight="1" thickBot="1">
      <c r="B33" s="79" t="s">
        <v>68</v>
      </c>
      <c r="C33" s="80"/>
      <c r="D33" s="80"/>
      <c r="E33" s="81"/>
      <c r="F33" s="81"/>
      <c r="G33" s="81"/>
      <c r="H33" s="82"/>
      <c r="I33" s="82"/>
      <c r="J33" s="82"/>
      <c r="K33" s="82"/>
      <c r="L33" s="82"/>
      <c r="M33" s="82"/>
      <c r="N33" s="82"/>
      <c r="O33" s="82"/>
      <c r="P33" s="83"/>
      <c r="Q33" s="83"/>
      <c r="R33" s="84">
        <f>4312.581513</f>
        <v>4312.5815130000001</v>
      </c>
      <c r="S33" s="84">
        <f>4301.918676</f>
        <v>4301.9186760000002</v>
      </c>
      <c r="T33" s="84">
        <f>4877.4059803</f>
        <v>4877.4059803</v>
      </c>
      <c r="U33" s="85">
        <f>+IF(ISERR(T33/S33*100),"N/A",T33/S33*100)</f>
        <v>113.37745661047916</v>
      </c>
    </row>
    <row r="34" spans="2:21" ht="13.5" customHeight="1" thickBot="1">
      <c r="B34" s="86" t="s">
        <v>69</v>
      </c>
      <c r="C34" s="87"/>
      <c r="D34" s="87"/>
      <c r="E34" s="88"/>
      <c r="F34" s="88"/>
      <c r="G34" s="88"/>
      <c r="H34" s="89"/>
      <c r="I34" s="89"/>
      <c r="J34" s="89"/>
      <c r="K34" s="89"/>
      <c r="L34" s="89"/>
      <c r="M34" s="89"/>
      <c r="N34" s="89"/>
      <c r="O34" s="89"/>
      <c r="P34" s="90"/>
      <c r="Q34" s="90"/>
      <c r="R34" s="84">
        <f>5018.5059776</f>
        <v>5018.5059775999998</v>
      </c>
      <c r="S34" s="84">
        <f>5011.877838</f>
        <v>5011.8778380000003</v>
      </c>
      <c r="T34" s="84">
        <f>4877.4059803</f>
        <v>4877.4059803</v>
      </c>
      <c r="U34" s="85">
        <f>+IF(ISERR(T34/S34*100),"N/A",T34/S34*100)</f>
        <v>97.316936644376355</v>
      </c>
    </row>
    <row r="35" spans="2:21" ht="14.7" customHeight="1" thickTop="1" thickBot="1">
      <c r="B35" s="9" t="s">
        <v>70</v>
      </c>
      <c r="C35" s="10"/>
      <c r="D35" s="10"/>
      <c r="E35" s="10"/>
      <c r="F35" s="10"/>
      <c r="G35" s="10"/>
      <c r="H35" s="11"/>
      <c r="I35" s="11"/>
      <c r="J35" s="11"/>
      <c r="K35" s="11"/>
      <c r="L35" s="11"/>
      <c r="M35" s="11"/>
      <c r="N35" s="11"/>
      <c r="O35" s="11"/>
      <c r="P35" s="11"/>
      <c r="Q35" s="11"/>
      <c r="R35" s="11"/>
      <c r="S35" s="11"/>
      <c r="T35" s="11"/>
      <c r="U35" s="12"/>
    </row>
    <row r="36" spans="2:21" ht="44.25" customHeight="1" thickTop="1">
      <c r="B36" s="91" t="s">
        <v>71</v>
      </c>
      <c r="C36" s="93"/>
      <c r="D36" s="93"/>
      <c r="E36" s="93"/>
      <c r="F36" s="93"/>
      <c r="G36" s="93"/>
      <c r="H36" s="93"/>
      <c r="I36" s="93"/>
      <c r="J36" s="93"/>
      <c r="K36" s="93"/>
      <c r="L36" s="93"/>
      <c r="M36" s="93"/>
      <c r="N36" s="93"/>
      <c r="O36" s="93"/>
      <c r="P36" s="93"/>
      <c r="Q36" s="93"/>
      <c r="R36" s="93"/>
      <c r="S36" s="93"/>
      <c r="T36" s="93"/>
      <c r="U36" s="92"/>
    </row>
    <row r="37" spans="2:21" ht="34.5" customHeight="1">
      <c r="B37" s="94" t="s">
        <v>73</v>
      </c>
      <c r="C37" s="96"/>
      <c r="D37" s="96"/>
      <c r="E37" s="96"/>
      <c r="F37" s="96"/>
      <c r="G37" s="96"/>
      <c r="H37" s="96"/>
      <c r="I37" s="96"/>
      <c r="J37" s="96"/>
      <c r="K37" s="96"/>
      <c r="L37" s="96"/>
      <c r="M37" s="96"/>
      <c r="N37" s="96"/>
      <c r="O37" s="96"/>
      <c r="P37" s="96"/>
      <c r="Q37" s="96"/>
      <c r="R37" s="96"/>
      <c r="S37" s="96"/>
      <c r="T37" s="96"/>
      <c r="U37" s="95"/>
    </row>
    <row r="38" spans="2:21" ht="34.5" customHeight="1">
      <c r="B38" s="94" t="s">
        <v>423</v>
      </c>
      <c r="C38" s="96"/>
      <c r="D38" s="96"/>
      <c r="E38" s="96"/>
      <c r="F38" s="96"/>
      <c r="G38" s="96"/>
      <c r="H38" s="96"/>
      <c r="I38" s="96"/>
      <c r="J38" s="96"/>
      <c r="K38" s="96"/>
      <c r="L38" s="96"/>
      <c r="M38" s="96"/>
      <c r="N38" s="96"/>
      <c r="O38" s="96"/>
      <c r="P38" s="96"/>
      <c r="Q38" s="96"/>
      <c r="R38" s="96"/>
      <c r="S38" s="96"/>
      <c r="T38" s="96"/>
      <c r="U38" s="95"/>
    </row>
    <row r="39" spans="2:21" ht="46.2" customHeight="1">
      <c r="B39" s="94" t="s">
        <v>424</v>
      </c>
      <c r="C39" s="96"/>
      <c r="D39" s="96"/>
      <c r="E39" s="96"/>
      <c r="F39" s="96"/>
      <c r="G39" s="96"/>
      <c r="H39" s="96"/>
      <c r="I39" s="96"/>
      <c r="J39" s="96"/>
      <c r="K39" s="96"/>
      <c r="L39" s="96"/>
      <c r="M39" s="96"/>
      <c r="N39" s="96"/>
      <c r="O39" s="96"/>
      <c r="P39" s="96"/>
      <c r="Q39" s="96"/>
      <c r="R39" s="96"/>
      <c r="S39" s="96"/>
      <c r="T39" s="96"/>
      <c r="U39" s="95"/>
    </row>
    <row r="40" spans="2:21" ht="49.8" customHeight="1">
      <c r="B40" s="94" t="s">
        <v>425</v>
      </c>
      <c r="C40" s="96"/>
      <c r="D40" s="96"/>
      <c r="E40" s="96"/>
      <c r="F40" s="96"/>
      <c r="G40" s="96"/>
      <c r="H40" s="96"/>
      <c r="I40" s="96"/>
      <c r="J40" s="96"/>
      <c r="K40" s="96"/>
      <c r="L40" s="96"/>
      <c r="M40" s="96"/>
      <c r="N40" s="96"/>
      <c r="O40" s="96"/>
      <c r="P40" s="96"/>
      <c r="Q40" s="96"/>
      <c r="R40" s="96"/>
      <c r="S40" s="96"/>
      <c r="T40" s="96"/>
      <c r="U40" s="95"/>
    </row>
    <row r="41" spans="2:21" ht="83.7" customHeight="1">
      <c r="B41" s="94" t="s">
        <v>426</v>
      </c>
      <c r="C41" s="96"/>
      <c r="D41" s="96"/>
      <c r="E41" s="96"/>
      <c r="F41" s="96"/>
      <c r="G41" s="96"/>
      <c r="H41" s="96"/>
      <c r="I41" s="96"/>
      <c r="J41" s="96"/>
      <c r="K41" s="96"/>
      <c r="L41" s="96"/>
      <c r="M41" s="96"/>
      <c r="N41" s="96"/>
      <c r="O41" s="96"/>
      <c r="P41" s="96"/>
      <c r="Q41" s="96"/>
      <c r="R41" s="96"/>
      <c r="S41" s="96"/>
      <c r="T41" s="96"/>
      <c r="U41" s="95"/>
    </row>
    <row r="42" spans="2:21" ht="73.8" customHeight="1">
      <c r="B42" s="94" t="s">
        <v>427</v>
      </c>
      <c r="C42" s="96"/>
      <c r="D42" s="96"/>
      <c r="E42" s="96"/>
      <c r="F42" s="96"/>
      <c r="G42" s="96"/>
      <c r="H42" s="96"/>
      <c r="I42" s="96"/>
      <c r="J42" s="96"/>
      <c r="K42" s="96"/>
      <c r="L42" s="96"/>
      <c r="M42" s="96"/>
      <c r="N42" s="96"/>
      <c r="O42" s="96"/>
      <c r="P42" s="96"/>
      <c r="Q42" s="96"/>
      <c r="R42" s="96"/>
      <c r="S42" s="96"/>
      <c r="T42" s="96"/>
      <c r="U42" s="95"/>
    </row>
    <row r="43" spans="2:21" ht="34.5" customHeight="1">
      <c r="B43" s="94" t="s">
        <v>428</v>
      </c>
      <c r="C43" s="96"/>
      <c r="D43" s="96"/>
      <c r="E43" s="96"/>
      <c r="F43" s="96"/>
      <c r="G43" s="96"/>
      <c r="H43" s="96"/>
      <c r="I43" s="96"/>
      <c r="J43" s="96"/>
      <c r="K43" s="96"/>
      <c r="L43" s="96"/>
      <c r="M43" s="96"/>
      <c r="N43" s="96"/>
      <c r="O43" s="96"/>
      <c r="P43" s="96"/>
      <c r="Q43" s="96"/>
      <c r="R43" s="96"/>
      <c r="S43" s="96"/>
      <c r="T43" s="96"/>
      <c r="U43" s="95"/>
    </row>
    <row r="44" spans="2:21" ht="34.5" customHeight="1">
      <c r="B44" s="94" t="s">
        <v>429</v>
      </c>
      <c r="C44" s="96"/>
      <c r="D44" s="96"/>
      <c r="E44" s="96"/>
      <c r="F44" s="96"/>
      <c r="G44" s="96"/>
      <c r="H44" s="96"/>
      <c r="I44" s="96"/>
      <c r="J44" s="96"/>
      <c r="K44" s="96"/>
      <c r="L44" s="96"/>
      <c r="M44" s="96"/>
      <c r="N44" s="96"/>
      <c r="O44" s="96"/>
      <c r="P44" s="96"/>
      <c r="Q44" s="96"/>
      <c r="R44" s="96"/>
      <c r="S44" s="96"/>
      <c r="T44" s="96"/>
      <c r="U44" s="95"/>
    </row>
    <row r="45" spans="2:21" ht="32.700000000000003" customHeight="1">
      <c r="B45" s="94" t="s">
        <v>430</v>
      </c>
      <c r="C45" s="96"/>
      <c r="D45" s="96"/>
      <c r="E45" s="96"/>
      <c r="F45" s="96"/>
      <c r="G45" s="96"/>
      <c r="H45" s="96"/>
      <c r="I45" s="96"/>
      <c r="J45" s="96"/>
      <c r="K45" s="96"/>
      <c r="L45" s="96"/>
      <c r="M45" s="96"/>
      <c r="N45" s="96"/>
      <c r="O45" s="96"/>
      <c r="P45" s="96"/>
      <c r="Q45" s="96"/>
      <c r="R45" s="96"/>
      <c r="S45" s="96"/>
      <c r="T45" s="96"/>
      <c r="U45" s="95"/>
    </row>
    <row r="46" spans="2:21" ht="34.5" customHeight="1">
      <c r="B46" s="94" t="s">
        <v>431</v>
      </c>
      <c r="C46" s="96"/>
      <c r="D46" s="96"/>
      <c r="E46" s="96"/>
      <c r="F46" s="96"/>
      <c r="G46" s="96"/>
      <c r="H46" s="96"/>
      <c r="I46" s="96"/>
      <c r="J46" s="96"/>
      <c r="K46" s="96"/>
      <c r="L46" s="96"/>
      <c r="M46" s="96"/>
      <c r="N46" s="96"/>
      <c r="O46" s="96"/>
      <c r="P46" s="96"/>
      <c r="Q46" s="96"/>
      <c r="R46" s="96"/>
      <c r="S46" s="96"/>
      <c r="T46" s="96"/>
      <c r="U46" s="95"/>
    </row>
    <row r="47" spans="2:21" ht="59.25" customHeight="1">
      <c r="B47" s="94" t="s">
        <v>432</v>
      </c>
      <c r="C47" s="96"/>
      <c r="D47" s="96"/>
      <c r="E47" s="96"/>
      <c r="F47" s="96"/>
      <c r="G47" s="96"/>
      <c r="H47" s="96"/>
      <c r="I47" s="96"/>
      <c r="J47" s="96"/>
      <c r="K47" s="96"/>
      <c r="L47" s="96"/>
      <c r="M47" s="96"/>
      <c r="N47" s="96"/>
      <c r="O47" s="96"/>
      <c r="P47" s="96"/>
      <c r="Q47" s="96"/>
      <c r="R47" s="96"/>
      <c r="S47" s="96"/>
      <c r="T47" s="96"/>
      <c r="U47" s="95"/>
    </row>
    <row r="48" spans="2:21" ht="34.5" customHeight="1">
      <c r="B48" s="94" t="s">
        <v>433</v>
      </c>
      <c r="C48" s="96"/>
      <c r="D48" s="96"/>
      <c r="E48" s="96"/>
      <c r="F48" s="96"/>
      <c r="G48" s="96"/>
      <c r="H48" s="96"/>
      <c r="I48" s="96"/>
      <c r="J48" s="96"/>
      <c r="K48" s="96"/>
      <c r="L48" s="96"/>
      <c r="M48" s="96"/>
      <c r="N48" s="96"/>
      <c r="O48" s="96"/>
      <c r="P48" s="96"/>
      <c r="Q48" s="96"/>
      <c r="R48" s="96"/>
      <c r="S48" s="96"/>
      <c r="T48" s="96"/>
      <c r="U48" s="95"/>
    </row>
    <row r="49" spans="2:21" ht="63.45" customHeight="1">
      <c r="B49" s="94" t="s">
        <v>434</v>
      </c>
      <c r="C49" s="96"/>
      <c r="D49" s="96"/>
      <c r="E49" s="96"/>
      <c r="F49" s="96"/>
      <c r="G49" s="96"/>
      <c r="H49" s="96"/>
      <c r="I49" s="96"/>
      <c r="J49" s="96"/>
      <c r="K49" s="96"/>
      <c r="L49" s="96"/>
      <c r="M49" s="96"/>
      <c r="N49" s="96"/>
      <c r="O49" s="96"/>
      <c r="P49" s="96"/>
      <c r="Q49" s="96"/>
      <c r="R49" s="96"/>
      <c r="S49" s="96"/>
      <c r="T49" s="96"/>
      <c r="U49" s="95"/>
    </row>
    <row r="50" spans="2:21" ht="61.8" customHeight="1">
      <c r="B50" s="94" t="s">
        <v>435</v>
      </c>
      <c r="C50" s="96"/>
      <c r="D50" s="96"/>
      <c r="E50" s="96"/>
      <c r="F50" s="96"/>
      <c r="G50" s="96"/>
      <c r="H50" s="96"/>
      <c r="I50" s="96"/>
      <c r="J50" s="96"/>
      <c r="K50" s="96"/>
      <c r="L50" s="96"/>
      <c r="M50" s="96"/>
      <c r="N50" s="96"/>
      <c r="O50" s="96"/>
      <c r="P50" s="96"/>
      <c r="Q50" s="96"/>
      <c r="R50" s="96"/>
      <c r="S50" s="96"/>
      <c r="T50" s="96"/>
      <c r="U50" s="95"/>
    </row>
    <row r="51" spans="2:21" ht="38.700000000000003" customHeight="1">
      <c r="B51" s="94" t="s">
        <v>436</v>
      </c>
      <c r="C51" s="96"/>
      <c r="D51" s="96"/>
      <c r="E51" s="96"/>
      <c r="F51" s="96"/>
      <c r="G51" s="96"/>
      <c r="H51" s="96"/>
      <c r="I51" s="96"/>
      <c r="J51" s="96"/>
      <c r="K51" s="96"/>
      <c r="L51" s="96"/>
      <c r="M51" s="96"/>
      <c r="N51" s="96"/>
      <c r="O51" s="96"/>
      <c r="P51" s="96"/>
      <c r="Q51" s="96"/>
      <c r="R51" s="96"/>
      <c r="S51" s="96"/>
      <c r="T51" s="96"/>
      <c r="U51" s="95"/>
    </row>
    <row r="52" spans="2:21" ht="34.5" customHeight="1">
      <c r="B52" s="94" t="s">
        <v>437</v>
      </c>
      <c r="C52" s="96"/>
      <c r="D52" s="96"/>
      <c r="E52" s="96"/>
      <c r="F52" s="96"/>
      <c r="G52" s="96"/>
      <c r="H52" s="96"/>
      <c r="I52" s="96"/>
      <c r="J52" s="96"/>
      <c r="K52" s="96"/>
      <c r="L52" s="96"/>
      <c r="M52" s="96"/>
      <c r="N52" s="96"/>
      <c r="O52" s="96"/>
      <c r="P52" s="96"/>
      <c r="Q52" s="96"/>
      <c r="R52" s="96"/>
      <c r="S52" s="96"/>
      <c r="T52" s="96"/>
      <c r="U52" s="95"/>
    </row>
    <row r="53" spans="2:21" ht="34.5" customHeight="1">
      <c r="B53" s="94" t="s">
        <v>438</v>
      </c>
      <c r="C53" s="96"/>
      <c r="D53" s="96"/>
      <c r="E53" s="96"/>
      <c r="F53" s="96"/>
      <c r="G53" s="96"/>
      <c r="H53" s="96"/>
      <c r="I53" s="96"/>
      <c r="J53" s="96"/>
      <c r="K53" s="96"/>
      <c r="L53" s="96"/>
      <c r="M53" s="96"/>
      <c r="N53" s="96"/>
      <c r="O53" s="96"/>
      <c r="P53" s="96"/>
      <c r="Q53" s="96"/>
      <c r="R53" s="96"/>
      <c r="S53" s="96"/>
      <c r="T53" s="96"/>
      <c r="U53" s="95"/>
    </row>
    <row r="54" spans="2:21" ht="34.5" customHeight="1">
      <c r="B54" s="94" t="s">
        <v>439</v>
      </c>
      <c r="C54" s="96"/>
      <c r="D54" s="96"/>
      <c r="E54" s="96"/>
      <c r="F54" s="96"/>
      <c r="G54" s="96"/>
      <c r="H54" s="96"/>
      <c r="I54" s="96"/>
      <c r="J54" s="96"/>
      <c r="K54" s="96"/>
      <c r="L54" s="96"/>
      <c r="M54" s="96"/>
      <c r="N54" s="96"/>
      <c r="O54" s="96"/>
      <c r="P54" s="96"/>
      <c r="Q54" s="96"/>
      <c r="R54" s="96"/>
      <c r="S54" s="96"/>
      <c r="T54" s="96"/>
      <c r="U54" s="95"/>
    </row>
    <row r="55" spans="2:21" ht="34.5" customHeight="1" thickBot="1">
      <c r="B55" s="97" t="s">
        <v>440</v>
      </c>
      <c r="C55" s="99"/>
      <c r="D55" s="99"/>
      <c r="E55" s="99"/>
      <c r="F55" s="99"/>
      <c r="G55" s="99"/>
      <c r="H55" s="99"/>
      <c r="I55" s="99"/>
      <c r="J55" s="99"/>
      <c r="K55" s="99"/>
      <c r="L55" s="99"/>
      <c r="M55" s="99"/>
      <c r="N55" s="99"/>
      <c r="O55" s="99"/>
      <c r="P55" s="99"/>
      <c r="Q55" s="99"/>
      <c r="R55" s="99"/>
      <c r="S55" s="99"/>
      <c r="T55" s="99"/>
      <c r="U55" s="98"/>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2" fitToHeight="10" orientation="landscape" r:id="rId1"/>
  <headerFooter>
    <oddFooter>&amp;R&amp;P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7"/>
  <sheetViews>
    <sheetView view="pageBreakPreview" zoomScale="80" zoomScaleNormal="80" zoomScaleSheetLayoutView="80" workbookViewId="0">
      <selection activeCell="Z4" sqref="Z4"/>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2.55468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12.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441</v>
      </c>
      <c r="D4" s="15" t="s">
        <v>442</v>
      </c>
      <c r="E4" s="15"/>
      <c r="F4" s="15"/>
      <c r="G4" s="15"/>
      <c r="H4" s="15"/>
      <c r="I4" s="16"/>
      <c r="J4" s="17" t="s">
        <v>6</v>
      </c>
      <c r="K4" s="18" t="s">
        <v>7</v>
      </c>
      <c r="L4" s="19" t="s">
        <v>8</v>
      </c>
      <c r="M4" s="19"/>
      <c r="N4" s="19"/>
      <c r="O4" s="19"/>
      <c r="P4" s="17" t="s">
        <v>9</v>
      </c>
      <c r="Q4" s="19" t="s">
        <v>443</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265</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93.6" customHeight="1" thickTop="1">
      <c r="A11" s="56"/>
      <c r="B11" s="57" t="s">
        <v>36</v>
      </c>
      <c r="C11" s="58" t="s">
        <v>444</v>
      </c>
      <c r="D11" s="58"/>
      <c r="E11" s="58"/>
      <c r="F11" s="58"/>
      <c r="G11" s="58"/>
      <c r="H11" s="58"/>
      <c r="I11" s="58" t="s">
        <v>445</v>
      </c>
      <c r="J11" s="58"/>
      <c r="K11" s="58"/>
      <c r="L11" s="58" t="s">
        <v>446</v>
      </c>
      <c r="M11" s="58"/>
      <c r="N11" s="58"/>
      <c r="O11" s="58"/>
      <c r="P11" s="59" t="s">
        <v>372</v>
      </c>
      <c r="Q11" s="59" t="s">
        <v>41</v>
      </c>
      <c r="R11" s="59">
        <v>100.1</v>
      </c>
      <c r="S11" s="59" t="s">
        <v>42</v>
      </c>
      <c r="T11" s="59" t="s">
        <v>42</v>
      </c>
      <c r="U11" s="60" t="str">
        <f t="shared" ref="U11:U35" si="0">IF(ISERR(T11/S11*100),"N/A",T11/S11*100)</f>
        <v>N/A</v>
      </c>
    </row>
    <row r="12" spans="1:34" ht="114.6" customHeight="1" thickBot="1">
      <c r="A12" s="56"/>
      <c r="B12" s="61" t="s">
        <v>43</v>
      </c>
      <c r="C12" s="62" t="s">
        <v>43</v>
      </c>
      <c r="D12" s="62"/>
      <c r="E12" s="62"/>
      <c r="F12" s="62"/>
      <c r="G12" s="62"/>
      <c r="H12" s="62"/>
      <c r="I12" s="62" t="s">
        <v>1295</v>
      </c>
      <c r="J12" s="62"/>
      <c r="K12" s="62"/>
      <c r="L12" s="62" t="s">
        <v>44</v>
      </c>
      <c r="M12" s="62"/>
      <c r="N12" s="62"/>
      <c r="O12" s="62"/>
      <c r="P12" s="63" t="s">
        <v>45</v>
      </c>
      <c r="Q12" s="63" t="s">
        <v>41</v>
      </c>
      <c r="R12" s="64">
        <v>62944</v>
      </c>
      <c r="S12" s="64" t="s">
        <v>42</v>
      </c>
      <c r="T12" s="64" t="s">
        <v>42</v>
      </c>
      <c r="U12" s="65" t="str">
        <f t="shared" si="0"/>
        <v>N/A</v>
      </c>
    </row>
    <row r="13" spans="1:34" ht="75" customHeight="1" thickTop="1">
      <c r="A13" s="56"/>
      <c r="B13" s="57" t="s">
        <v>46</v>
      </c>
      <c r="C13" s="58" t="s">
        <v>447</v>
      </c>
      <c r="D13" s="58"/>
      <c r="E13" s="58"/>
      <c r="F13" s="58"/>
      <c r="G13" s="58"/>
      <c r="H13" s="58"/>
      <c r="I13" s="58" t="s">
        <v>448</v>
      </c>
      <c r="J13" s="58"/>
      <c r="K13" s="58"/>
      <c r="L13" s="58" t="s">
        <v>449</v>
      </c>
      <c r="M13" s="58"/>
      <c r="N13" s="58"/>
      <c r="O13" s="58"/>
      <c r="P13" s="59" t="s">
        <v>40</v>
      </c>
      <c r="Q13" s="59" t="s">
        <v>41</v>
      </c>
      <c r="R13" s="59">
        <v>101.5</v>
      </c>
      <c r="S13" s="59" t="s">
        <v>42</v>
      </c>
      <c r="T13" s="59" t="s">
        <v>42</v>
      </c>
      <c r="U13" s="60" t="str">
        <f t="shared" si="0"/>
        <v>N/A</v>
      </c>
    </row>
    <row r="14" spans="1:34" ht="75" customHeight="1" thickBot="1">
      <c r="A14" s="56"/>
      <c r="B14" s="61" t="s">
        <v>43</v>
      </c>
      <c r="C14" s="62" t="s">
        <v>43</v>
      </c>
      <c r="D14" s="62"/>
      <c r="E14" s="62"/>
      <c r="F14" s="62"/>
      <c r="G14" s="62"/>
      <c r="H14" s="62"/>
      <c r="I14" s="62" t="s">
        <v>450</v>
      </c>
      <c r="J14" s="62"/>
      <c r="K14" s="62"/>
      <c r="L14" s="62" t="s">
        <v>451</v>
      </c>
      <c r="M14" s="62"/>
      <c r="N14" s="62"/>
      <c r="O14" s="62"/>
      <c r="P14" s="63" t="s">
        <v>40</v>
      </c>
      <c r="Q14" s="63" t="s">
        <v>41</v>
      </c>
      <c r="R14" s="63">
        <v>49.85</v>
      </c>
      <c r="S14" s="63" t="s">
        <v>42</v>
      </c>
      <c r="T14" s="63" t="s">
        <v>42</v>
      </c>
      <c r="U14" s="65" t="str">
        <f t="shared" si="0"/>
        <v>N/A</v>
      </c>
    </row>
    <row r="15" spans="1:34" ht="75" customHeight="1" thickTop="1">
      <c r="A15" s="56"/>
      <c r="B15" s="57" t="s">
        <v>51</v>
      </c>
      <c r="C15" s="58" t="s">
        <v>452</v>
      </c>
      <c r="D15" s="58"/>
      <c r="E15" s="58"/>
      <c r="F15" s="58"/>
      <c r="G15" s="58"/>
      <c r="H15" s="58"/>
      <c r="I15" s="58" t="s">
        <v>453</v>
      </c>
      <c r="J15" s="58"/>
      <c r="K15" s="58"/>
      <c r="L15" s="58" t="s">
        <v>454</v>
      </c>
      <c r="M15" s="58"/>
      <c r="N15" s="58"/>
      <c r="O15" s="58"/>
      <c r="P15" s="59" t="s">
        <v>297</v>
      </c>
      <c r="Q15" s="59" t="s">
        <v>41</v>
      </c>
      <c r="R15" s="59">
        <v>37.33</v>
      </c>
      <c r="S15" s="59" t="s">
        <v>42</v>
      </c>
      <c r="T15" s="59" t="s">
        <v>42</v>
      </c>
      <c r="U15" s="60" t="str">
        <f t="shared" si="0"/>
        <v>N/A</v>
      </c>
    </row>
    <row r="16" spans="1:34" ht="75" customHeight="1">
      <c r="A16" s="56"/>
      <c r="B16" s="61" t="s">
        <v>43</v>
      </c>
      <c r="C16" s="62" t="s">
        <v>455</v>
      </c>
      <c r="D16" s="62"/>
      <c r="E16" s="62"/>
      <c r="F16" s="62"/>
      <c r="G16" s="62"/>
      <c r="H16" s="62"/>
      <c r="I16" s="62" t="s">
        <v>456</v>
      </c>
      <c r="J16" s="62"/>
      <c r="K16" s="62"/>
      <c r="L16" s="62" t="s">
        <v>457</v>
      </c>
      <c r="M16" s="62"/>
      <c r="N16" s="62"/>
      <c r="O16" s="62"/>
      <c r="P16" s="63" t="s">
        <v>40</v>
      </c>
      <c r="Q16" s="63" t="s">
        <v>41</v>
      </c>
      <c r="R16" s="63">
        <v>116.01</v>
      </c>
      <c r="S16" s="63" t="s">
        <v>42</v>
      </c>
      <c r="T16" s="63" t="s">
        <v>42</v>
      </c>
      <c r="U16" s="65" t="str">
        <f t="shared" si="0"/>
        <v>N/A</v>
      </c>
    </row>
    <row r="17" spans="1:21" ht="75" customHeight="1">
      <c r="A17" s="56"/>
      <c r="B17" s="61" t="s">
        <v>43</v>
      </c>
      <c r="C17" s="62" t="s">
        <v>458</v>
      </c>
      <c r="D17" s="62"/>
      <c r="E17" s="62"/>
      <c r="F17" s="62"/>
      <c r="G17" s="62"/>
      <c r="H17" s="62"/>
      <c r="I17" s="62" t="s">
        <v>459</v>
      </c>
      <c r="J17" s="62"/>
      <c r="K17" s="62"/>
      <c r="L17" s="62" t="s">
        <v>460</v>
      </c>
      <c r="M17" s="62"/>
      <c r="N17" s="62"/>
      <c r="O17" s="62"/>
      <c r="P17" s="63" t="s">
        <v>40</v>
      </c>
      <c r="Q17" s="63" t="s">
        <v>461</v>
      </c>
      <c r="R17" s="63">
        <v>85.02</v>
      </c>
      <c r="S17" s="63">
        <v>25.61</v>
      </c>
      <c r="T17" s="63">
        <v>44.3</v>
      </c>
      <c r="U17" s="65">
        <f t="shared" si="0"/>
        <v>172.97930495900039</v>
      </c>
    </row>
    <row r="18" spans="1:21" ht="75" customHeight="1">
      <c r="A18" s="56"/>
      <c r="B18" s="61" t="s">
        <v>43</v>
      </c>
      <c r="C18" s="62" t="s">
        <v>43</v>
      </c>
      <c r="D18" s="62"/>
      <c r="E18" s="62"/>
      <c r="F18" s="62"/>
      <c r="G18" s="62"/>
      <c r="H18" s="62"/>
      <c r="I18" s="62" t="s">
        <v>462</v>
      </c>
      <c r="J18" s="62"/>
      <c r="K18" s="62"/>
      <c r="L18" s="62" t="s">
        <v>463</v>
      </c>
      <c r="M18" s="62"/>
      <c r="N18" s="62"/>
      <c r="O18" s="62"/>
      <c r="P18" s="63" t="s">
        <v>40</v>
      </c>
      <c r="Q18" s="63" t="s">
        <v>60</v>
      </c>
      <c r="R18" s="63">
        <v>84.49</v>
      </c>
      <c r="S18" s="63">
        <v>8</v>
      </c>
      <c r="T18" s="63">
        <v>46.01</v>
      </c>
      <c r="U18" s="65">
        <f t="shared" si="0"/>
        <v>575.125</v>
      </c>
    </row>
    <row r="19" spans="1:21" ht="75" customHeight="1">
      <c r="A19" s="56"/>
      <c r="B19" s="61" t="s">
        <v>43</v>
      </c>
      <c r="C19" s="62" t="s">
        <v>464</v>
      </c>
      <c r="D19" s="62"/>
      <c r="E19" s="62"/>
      <c r="F19" s="62"/>
      <c r="G19" s="62"/>
      <c r="H19" s="62"/>
      <c r="I19" s="62" t="s">
        <v>465</v>
      </c>
      <c r="J19" s="62"/>
      <c r="K19" s="62"/>
      <c r="L19" s="62" t="s">
        <v>466</v>
      </c>
      <c r="M19" s="62"/>
      <c r="N19" s="62"/>
      <c r="O19" s="62"/>
      <c r="P19" s="63" t="s">
        <v>40</v>
      </c>
      <c r="Q19" s="63" t="s">
        <v>93</v>
      </c>
      <c r="R19" s="63">
        <v>9.09</v>
      </c>
      <c r="S19" s="63">
        <v>5.45</v>
      </c>
      <c r="T19" s="63">
        <v>0</v>
      </c>
      <c r="U19" s="65">
        <f t="shared" si="0"/>
        <v>0</v>
      </c>
    </row>
    <row r="20" spans="1:21" ht="75" customHeight="1">
      <c r="A20" s="56"/>
      <c r="B20" s="61" t="s">
        <v>43</v>
      </c>
      <c r="C20" s="62" t="s">
        <v>467</v>
      </c>
      <c r="D20" s="62"/>
      <c r="E20" s="62"/>
      <c r="F20" s="62"/>
      <c r="G20" s="62"/>
      <c r="H20" s="62"/>
      <c r="I20" s="62" t="s">
        <v>468</v>
      </c>
      <c r="J20" s="62"/>
      <c r="K20" s="62"/>
      <c r="L20" s="62" t="s">
        <v>469</v>
      </c>
      <c r="M20" s="62"/>
      <c r="N20" s="62"/>
      <c r="O20" s="62"/>
      <c r="P20" s="63" t="s">
        <v>40</v>
      </c>
      <c r="Q20" s="63" t="s">
        <v>93</v>
      </c>
      <c r="R20" s="63">
        <v>100</v>
      </c>
      <c r="S20" s="63">
        <v>33.33</v>
      </c>
      <c r="T20" s="63">
        <v>26.9</v>
      </c>
      <c r="U20" s="65">
        <f t="shared" si="0"/>
        <v>80.708070807080716</v>
      </c>
    </row>
    <row r="21" spans="1:21" ht="75" customHeight="1">
      <c r="A21" s="56"/>
      <c r="B21" s="61" t="s">
        <v>43</v>
      </c>
      <c r="C21" s="62" t="s">
        <v>470</v>
      </c>
      <c r="D21" s="62"/>
      <c r="E21" s="62"/>
      <c r="F21" s="62"/>
      <c r="G21" s="62"/>
      <c r="H21" s="62"/>
      <c r="I21" s="62" t="s">
        <v>471</v>
      </c>
      <c r="J21" s="62"/>
      <c r="K21" s="62"/>
      <c r="L21" s="62" t="s">
        <v>472</v>
      </c>
      <c r="M21" s="62"/>
      <c r="N21" s="62"/>
      <c r="O21" s="62"/>
      <c r="P21" s="63" t="s">
        <v>40</v>
      </c>
      <c r="Q21" s="63" t="s">
        <v>41</v>
      </c>
      <c r="R21" s="63">
        <v>88.7</v>
      </c>
      <c r="S21" s="63" t="s">
        <v>42</v>
      </c>
      <c r="T21" s="63" t="s">
        <v>42</v>
      </c>
      <c r="U21" s="65" t="str">
        <f t="shared" si="0"/>
        <v>N/A</v>
      </c>
    </row>
    <row r="22" spans="1:21" ht="75" customHeight="1">
      <c r="A22" s="56"/>
      <c r="B22" s="61" t="s">
        <v>43</v>
      </c>
      <c r="C22" s="62" t="s">
        <v>473</v>
      </c>
      <c r="D22" s="62"/>
      <c r="E22" s="62"/>
      <c r="F22" s="62"/>
      <c r="G22" s="62"/>
      <c r="H22" s="62"/>
      <c r="I22" s="62" t="s">
        <v>474</v>
      </c>
      <c r="J22" s="62"/>
      <c r="K22" s="62"/>
      <c r="L22" s="62" t="s">
        <v>475</v>
      </c>
      <c r="M22" s="62"/>
      <c r="N22" s="62"/>
      <c r="O22" s="62"/>
      <c r="P22" s="63" t="s">
        <v>40</v>
      </c>
      <c r="Q22" s="63" t="s">
        <v>41</v>
      </c>
      <c r="R22" s="63">
        <v>115.93</v>
      </c>
      <c r="S22" s="63" t="s">
        <v>42</v>
      </c>
      <c r="T22" s="63" t="s">
        <v>42</v>
      </c>
      <c r="U22" s="65" t="str">
        <f t="shared" si="0"/>
        <v>N/A</v>
      </c>
    </row>
    <row r="23" spans="1:21" ht="75" customHeight="1">
      <c r="A23" s="56"/>
      <c r="B23" s="61" t="s">
        <v>43</v>
      </c>
      <c r="C23" s="62" t="s">
        <v>476</v>
      </c>
      <c r="D23" s="62"/>
      <c r="E23" s="62"/>
      <c r="F23" s="62"/>
      <c r="G23" s="62"/>
      <c r="H23" s="62"/>
      <c r="I23" s="62" t="s">
        <v>477</v>
      </c>
      <c r="J23" s="62"/>
      <c r="K23" s="62"/>
      <c r="L23" s="62" t="s">
        <v>478</v>
      </c>
      <c r="M23" s="62"/>
      <c r="N23" s="62"/>
      <c r="O23" s="62"/>
      <c r="P23" s="63" t="s">
        <v>40</v>
      </c>
      <c r="Q23" s="63" t="s">
        <v>116</v>
      </c>
      <c r="R23" s="63">
        <v>57.02</v>
      </c>
      <c r="S23" s="63">
        <v>45.02</v>
      </c>
      <c r="T23" s="63">
        <v>45.02</v>
      </c>
      <c r="U23" s="65">
        <f t="shared" si="0"/>
        <v>100</v>
      </c>
    </row>
    <row r="24" spans="1:21" ht="75" customHeight="1" thickBot="1">
      <c r="A24" s="56"/>
      <c r="B24" s="61" t="s">
        <v>43</v>
      </c>
      <c r="C24" s="62" t="s">
        <v>479</v>
      </c>
      <c r="D24" s="62"/>
      <c r="E24" s="62"/>
      <c r="F24" s="62"/>
      <c r="G24" s="62"/>
      <c r="H24" s="62"/>
      <c r="I24" s="62" t="s">
        <v>480</v>
      </c>
      <c r="J24" s="62"/>
      <c r="K24" s="62"/>
      <c r="L24" s="62" t="s">
        <v>481</v>
      </c>
      <c r="M24" s="62"/>
      <c r="N24" s="62"/>
      <c r="O24" s="62"/>
      <c r="P24" s="63" t="s">
        <v>40</v>
      </c>
      <c r="Q24" s="63" t="s">
        <v>116</v>
      </c>
      <c r="R24" s="63">
        <v>47.01</v>
      </c>
      <c r="S24" s="63">
        <v>35.590000000000003</v>
      </c>
      <c r="T24" s="63">
        <v>35.590000000000003</v>
      </c>
      <c r="U24" s="65">
        <f t="shared" si="0"/>
        <v>100</v>
      </c>
    </row>
    <row r="25" spans="1:21" ht="75" customHeight="1" thickTop="1">
      <c r="A25" s="56"/>
      <c r="B25" s="57" t="s">
        <v>56</v>
      </c>
      <c r="C25" s="58" t="s">
        <v>482</v>
      </c>
      <c r="D25" s="58"/>
      <c r="E25" s="58"/>
      <c r="F25" s="58"/>
      <c r="G25" s="58"/>
      <c r="H25" s="58"/>
      <c r="I25" s="58" t="s">
        <v>483</v>
      </c>
      <c r="J25" s="58"/>
      <c r="K25" s="58"/>
      <c r="L25" s="58" t="s">
        <v>484</v>
      </c>
      <c r="M25" s="58"/>
      <c r="N25" s="58"/>
      <c r="O25" s="58"/>
      <c r="P25" s="59" t="s">
        <v>40</v>
      </c>
      <c r="Q25" s="59" t="s">
        <v>116</v>
      </c>
      <c r="R25" s="59">
        <v>90.09</v>
      </c>
      <c r="S25" s="59">
        <v>5.96</v>
      </c>
      <c r="T25" s="59">
        <v>7.56</v>
      </c>
      <c r="U25" s="60">
        <f t="shared" si="0"/>
        <v>126.8456375838926</v>
      </c>
    </row>
    <row r="26" spans="1:21" ht="75" customHeight="1">
      <c r="A26" s="56"/>
      <c r="B26" s="61" t="s">
        <v>43</v>
      </c>
      <c r="C26" s="62" t="s">
        <v>485</v>
      </c>
      <c r="D26" s="62"/>
      <c r="E26" s="62"/>
      <c r="F26" s="62"/>
      <c r="G26" s="62"/>
      <c r="H26" s="62"/>
      <c r="I26" s="62" t="s">
        <v>486</v>
      </c>
      <c r="J26" s="62"/>
      <c r="K26" s="62"/>
      <c r="L26" s="62" t="s">
        <v>487</v>
      </c>
      <c r="M26" s="62"/>
      <c r="N26" s="62"/>
      <c r="O26" s="62"/>
      <c r="P26" s="63" t="s">
        <v>40</v>
      </c>
      <c r="Q26" s="63" t="s">
        <v>116</v>
      </c>
      <c r="R26" s="63">
        <v>100</v>
      </c>
      <c r="S26" s="63">
        <v>17.86</v>
      </c>
      <c r="T26" s="63">
        <v>26.9</v>
      </c>
      <c r="U26" s="65">
        <f t="shared" si="0"/>
        <v>150.61590145576707</v>
      </c>
    </row>
    <row r="27" spans="1:21" ht="75" customHeight="1">
      <c r="A27" s="56"/>
      <c r="B27" s="61" t="s">
        <v>43</v>
      </c>
      <c r="C27" s="62" t="s">
        <v>488</v>
      </c>
      <c r="D27" s="62"/>
      <c r="E27" s="62"/>
      <c r="F27" s="62"/>
      <c r="G27" s="62"/>
      <c r="H27" s="62"/>
      <c r="I27" s="62" t="s">
        <v>489</v>
      </c>
      <c r="J27" s="62"/>
      <c r="K27" s="62"/>
      <c r="L27" s="62" t="s">
        <v>490</v>
      </c>
      <c r="M27" s="62"/>
      <c r="N27" s="62"/>
      <c r="O27" s="62"/>
      <c r="P27" s="63" t="s">
        <v>40</v>
      </c>
      <c r="Q27" s="63" t="s">
        <v>60</v>
      </c>
      <c r="R27" s="63">
        <v>29.63</v>
      </c>
      <c r="S27" s="63">
        <v>0</v>
      </c>
      <c r="T27" s="63">
        <v>0</v>
      </c>
      <c r="U27" s="65" t="str">
        <f t="shared" si="0"/>
        <v>N/A</v>
      </c>
    </row>
    <row r="28" spans="1:21" ht="75" customHeight="1">
      <c r="A28" s="56"/>
      <c r="B28" s="61" t="s">
        <v>43</v>
      </c>
      <c r="C28" s="62" t="s">
        <v>491</v>
      </c>
      <c r="D28" s="62"/>
      <c r="E28" s="62"/>
      <c r="F28" s="62"/>
      <c r="G28" s="62"/>
      <c r="H28" s="62"/>
      <c r="I28" s="62" t="s">
        <v>492</v>
      </c>
      <c r="J28" s="62"/>
      <c r="K28" s="62"/>
      <c r="L28" s="62" t="s">
        <v>493</v>
      </c>
      <c r="M28" s="62"/>
      <c r="N28" s="62"/>
      <c r="O28" s="62"/>
      <c r="P28" s="63" t="s">
        <v>40</v>
      </c>
      <c r="Q28" s="63" t="s">
        <v>60</v>
      </c>
      <c r="R28" s="63">
        <v>40</v>
      </c>
      <c r="S28" s="63">
        <v>0</v>
      </c>
      <c r="T28" s="63">
        <v>0</v>
      </c>
      <c r="U28" s="65" t="str">
        <f t="shared" si="0"/>
        <v>N/A</v>
      </c>
    </row>
    <row r="29" spans="1:21" ht="75" customHeight="1">
      <c r="A29" s="56"/>
      <c r="B29" s="61" t="s">
        <v>43</v>
      </c>
      <c r="C29" s="62" t="s">
        <v>494</v>
      </c>
      <c r="D29" s="62"/>
      <c r="E29" s="62"/>
      <c r="F29" s="62"/>
      <c r="G29" s="62"/>
      <c r="H29" s="62"/>
      <c r="I29" s="62" t="s">
        <v>495</v>
      </c>
      <c r="J29" s="62"/>
      <c r="K29" s="62"/>
      <c r="L29" s="62" t="s">
        <v>496</v>
      </c>
      <c r="M29" s="62"/>
      <c r="N29" s="62"/>
      <c r="O29" s="62"/>
      <c r="P29" s="63" t="s">
        <v>40</v>
      </c>
      <c r="Q29" s="63" t="s">
        <v>106</v>
      </c>
      <c r="R29" s="63">
        <v>41.87</v>
      </c>
      <c r="S29" s="63" t="s">
        <v>42</v>
      </c>
      <c r="T29" s="63" t="s">
        <v>42</v>
      </c>
      <c r="U29" s="65" t="str">
        <f t="shared" si="0"/>
        <v>N/A</v>
      </c>
    </row>
    <row r="30" spans="1:21" ht="75" customHeight="1">
      <c r="A30" s="56"/>
      <c r="B30" s="61" t="s">
        <v>43</v>
      </c>
      <c r="C30" s="62" t="s">
        <v>497</v>
      </c>
      <c r="D30" s="62"/>
      <c r="E30" s="62"/>
      <c r="F30" s="62"/>
      <c r="G30" s="62"/>
      <c r="H30" s="62"/>
      <c r="I30" s="62" t="s">
        <v>498</v>
      </c>
      <c r="J30" s="62"/>
      <c r="K30" s="62"/>
      <c r="L30" s="62" t="s">
        <v>499</v>
      </c>
      <c r="M30" s="62"/>
      <c r="N30" s="62"/>
      <c r="O30" s="62"/>
      <c r="P30" s="63" t="s">
        <v>40</v>
      </c>
      <c r="Q30" s="63" t="s">
        <v>60</v>
      </c>
      <c r="R30" s="63">
        <v>40</v>
      </c>
      <c r="S30" s="63">
        <v>0</v>
      </c>
      <c r="T30" s="63">
        <v>4</v>
      </c>
      <c r="U30" s="65" t="str">
        <f t="shared" si="0"/>
        <v>N/A</v>
      </c>
    </row>
    <row r="31" spans="1:21" ht="75" customHeight="1">
      <c r="A31" s="56"/>
      <c r="B31" s="61" t="s">
        <v>43</v>
      </c>
      <c r="C31" s="62" t="s">
        <v>500</v>
      </c>
      <c r="D31" s="62"/>
      <c r="E31" s="62"/>
      <c r="F31" s="62"/>
      <c r="G31" s="62"/>
      <c r="H31" s="62"/>
      <c r="I31" s="62" t="s">
        <v>501</v>
      </c>
      <c r="J31" s="62"/>
      <c r="K31" s="62"/>
      <c r="L31" s="62" t="s">
        <v>502</v>
      </c>
      <c r="M31" s="62"/>
      <c r="N31" s="62"/>
      <c r="O31" s="62"/>
      <c r="P31" s="63" t="s">
        <v>40</v>
      </c>
      <c r="Q31" s="63" t="s">
        <v>106</v>
      </c>
      <c r="R31" s="63">
        <v>100</v>
      </c>
      <c r="S31" s="63" t="s">
        <v>42</v>
      </c>
      <c r="T31" s="63" t="s">
        <v>42</v>
      </c>
      <c r="U31" s="65" t="str">
        <f t="shared" si="0"/>
        <v>N/A</v>
      </c>
    </row>
    <row r="32" spans="1:21" ht="75" customHeight="1">
      <c r="A32" s="56"/>
      <c r="B32" s="61" t="s">
        <v>43</v>
      </c>
      <c r="C32" s="62" t="s">
        <v>503</v>
      </c>
      <c r="D32" s="62"/>
      <c r="E32" s="62"/>
      <c r="F32" s="62"/>
      <c r="G32" s="62"/>
      <c r="H32" s="62"/>
      <c r="I32" s="62" t="s">
        <v>504</v>
      </c>
      <c r="J32" s="62"/>
      <c r="K32" s="62"/>
      <c r="L32" s="62" t="s">
        <v>505</v>
      </c>
      <c r="M32" s="62"/>
      <c r="N32" s="62"/>
      <c r="O32" s="62"/>
      <c r="P32" s="63" t="s">
        <v>40</v>
      </c>
      <c r="Q32" s="63" t="s">
        <v>60</v>
      </c>
      <c r="R32" s="63">
        <v>38.69</v>
      </c>
      <c r="S32" s="63">
        <v>0</v>
      </c>
      <c r="T32" s="63">
        <v>1.97</v>
      </c>
      <c r="U32" s="65" t="str">
        <f t="shared" si="0"/>
        <v>N/A</v>
      </c>
    </row>
    <row r="33" spans="1:22" ht="75" customHeight="1">
      <c r="A33" s="56"/>
      <c r="B33" s="61" t="s">
        <v>43</v>
      </c>
      <c r="C33" s="62" t="s">
        <v>506</v>
      </c>
      <c r="D33" s="62"/>
      <c r="E33" s="62"/>
      <c r="F33" s="62"/>
      <c r="G33" s="62"/>
      <c r="H33" s="62"/>
      <c r="I33" s="62" t="s">
        <v>507</v>
      </c>
      <c r="J33" s="62"/>
      <c r="K33" s="62"/>
      <c r="L33" s="62" t="s">
        <v>508</v>
      </c>
      <c r="M33" s="62"/>
      <c r="N33" s="62"/>
      <c r="O33" s="62"/>
      <c r="P33" s="63" t="s">
        <v>40</v>
      </c>
      <c r="Q33" s="63" t="s">
        <v>60</v>
      </c>
      <c r="R33" s="63">
        <v>54.55</v>
      </c>
      <c r="S33" s="63">
        <v>0</v>
      </c>
      <c r="T33" s="63">
        <v>5</v>
      </c>
      <c r="U33" s="65" t="str">
        <f t="shared" si="0"/>
        <v>N/A</v>
      </c>
    </row>
    <row r="34" spans="1:22" ht="75" customHeight="1">
      <c r="A34" s="56"/>
      <c r="B34" s="61" t="s">
        <v>43</v>
      </c>
      <c r="C34" s="62" t="s">
        <v>509</v>
      </c>
      <c r="D34" s="62"/>
      <c r="E34" s="62"/>
      <c r="F34" s="62"/>
      <c r="G34" s="62"/>
      <c r="H34" s="62"/>
      <c r="I34" s="62" t="s">
        <v>510</v>
      </c>
      <c r="J34" s="62"/>
      <c r="K34" s="62"/>
      <c r="L34" s="62" t="s">
        <v>511</v>
      </c>
      <c r="M34" s="62"/>
      <c r="N34" s="62"/>
      <c r="O34" s="62"/>
      <c r="P34" s="63" t="s">
        <v>40</v>
      </c>
      <c r="Q34" s="63" t="s">
        <v>116</v>
      </c>
      <c r="R34" s="63">
        <v>100</v>
      </c>
      <c r="S34" s="63">
        <v>5.45</v>
      </c>
      <c r="T34" s="63">
        <v>0</v>
      </c>
      <c r="U34" s="65">
        <f t="shared" si="0"/>
        <v>0</v>
      </c>
    </row>
    <row r="35" spans="1:22" ht="75" customHeight="1" thickBot="1">
      <c r="A35" s="56"/>
      <c r="B35" s="61" t="s">
        <v>43</v>
      </c>
      <c r="C35" s="62" t="s">
        <v>512</v>
      </c>
      <c r="D35" s="62"/>
      <c r="E35" s="62"/>
      <c r="F35" s="62"/>
      <c r="G35" s="62"/>
      <c r="H35" s="62"/>
      <c r="I35" s="62" t="s">
        <v>513</v>
      </c>
      <c r="J35" s="62"/>
      <c r="K35" s="62"/>
      <c r="L35" s="62" t="s">
        <v>514</v>
      </c>
      <c r="M35" s="62"/>
      <c r="N35" s="62"/>
      <c r="O35" s="62"/>
      <c r="P35" s="63" t="s">
        <v>40</v>
      </c>
      <c r="Q35" s="63" t="s">
        <v>60</v>
      </c>
      <c r="R35" s="63">
        <v>100</v>
      </c>
      <c r="S35" s="63">
        <v>25.19</v>
      </c>
      <c r="T35" s="63">
        <v>80.040000000000006</v>
      </c>
      <c r="U35" s="65">
        <f t="shared" si="0"/>
        <v>317.74513695911077</v>
      </c>
    </row>
    <row r="36" spans="1:22" ht="22.5" customHeight="1" thickTop="1" thickBot="1">
      <c r="B36" s="9" t="s">
        <v>61</v>
      </c>
      <c r="C36" s="10"/>
      <c r="D36" s="10"/>
      <c r="E36" s="10"/>
      <c r="F36" s="10"/>
      <c r="G36" s="10"/>
      <c r="H36" s="11"/>
      <c r="I36" s="11"/>
      <c r="J36" s="11"/>
      <c r="K36" s="11"/>
      <c r="L36" s="11"/>
      <c r="M36" s="11"/>
      <c r="N36" s="11"/>
      <c r="O36" s="11"/>
      <c r="P36" s="11"/>
      <c r="Q36" s="11"/>
      <c r="R36" s="11"/>
      <c r="S36" s="11"/>
      <c r="T36" s="11"/>
      <c r="U36" s="12"/>
      <c r="V36" s="66"/>
    </row>
    <row r="37" spans="1:22" ht="26.25" customHeight="1" thickTop="1">
      <c r="B37" s="67"/>
      <c r="C37" s="68"/>
      <c r="D37" s="68"/>
      <c r="E37" s="68"/>
      <c r="F37" s="68"/>
      <c r="G37" s="68"/>
      <c r="H37" s="69"/>
      <c r="I37" s="69"/>
      <c r="J37" s="69"/>
      <c r="K37" s="69"/>
      <c r="L37" s="69"/>
      <c r="M37" s="69"/>
      <c r="N37" s="69"/>
      <c r="O37" s="69"/>
      <c r="P37" s="70"/>
      <c r="Q37" s="71"/>
      <c r="R37" s="72" t="s">
        <v>62</v>
      </c>
      <c r="S37" s="40" t="s">
        <v>63</v>
      </c>
      <c r="T37" s="72" t="s">
        <v>64</v>
      </c>
      <c r="U37" s="40" t="s">
        <v>65</v>
      </c>
    </row>
    <row r="38" spans="1:22" ht="26.25" customHeight="1" thickBot="1">
      <c r="B38" s="73"/>
      <c r="C38" s="74"/>
      <c r="D38" s="74"/>
      <c r="E38" s="74"/>
      <c r="F38" s="74"/>
      <c r="G38" s="74"/>
      <c r="H38" s="75"/>
      <c r="I38" s="75"/>
      <c r="J38" s="75"/>
      <c r="K38" s="75"/>
      <c r="L38" s="75"/>
      <c r="M38" s="75"/>
      <c r="N38" s="75"/>
      <c r="O38" s="75"/>
      <c r="P38" s="76"/>
      <c r="Q38" s="77"/>
      <c r="R38" s="78" t="s">
        <v>66</v>
      </c>
      <c r="S38" s="77" t="s">
        <v>66</v>
      </c>
      <c r="T38" s="77" t="s">
        <v>66</v>
      </c>
      <c r="U38" s="77" t="s">
        <v>67</v>
      </c>
    </row>
    <row r="39" spans="1:22" ht="13.5" customHeight="1" thickBot="1">
      <c r="B39" s="79" t="s">
        <v>68</v>
      </c>
      <c r="C39" s="80"/>
      <c r="D39" s="80"/>
      <c r="E39" s="81"/>
      <c r="F39" s="81"/>
      <c r="G39" s="81"/>
      <c r="H39" s="82"/>
      <c r="I39" s="82"/>
      <c r="J39" s="82"/>
      <c r="K39" s="82"/>
      <c r="L39" s="82"/>
      <c r="M39" s="82"/>
      <c r="N39" s="82"/>
      <c r="O39" s="82"/>
      <c r="P39" s="83"/>
      <c r="Q39" s="83"/>
      <c r="R39" s="84">
        <f>16580.082891</f>
        <v>16580.082890999998</v>
      </c>
      <c r="S39" s="84">
        <f>16055.59755</f>
        <v>16055.59755</v>
      </c>
      <c r="T39" s="84">
        <f>16143.73849911</f>
        <v>16143.738499110001</v>
      </c>
      <c r="U39" s="85">
        <f>+IF(ISERR(T39/S39*100),"N/A",T39/S39*100)</f>
        <v>100.54897333366455</v>
      </c>
    </row>
    <row r="40" spans="1:22" ht="13.5" customHeight="1" thickBot="1">
      <c r="B40" s="86" t="s">
        <v>69</v>
      </c>
      <c r="C40" s="87"/>
      <c r="D40" s="87"/>
      <c r="E40" s="88"/>
      <c r="F40" s="88"/>
      <c r="G40" s="88"/>
      <c r="H40" s="89"/>
      <c r="I40" s="89"/>
      <c r="J40" s="89"/>
      <c r="K40" s="89"/>
      <c r="L40" s="89"/>
      <c r="M40" s="89"/>
      <c r="N40" s="89"/>
      <c r="O40" s="89"/>
      <c r="P40" s="90"/>
      <c r="Q40" s="90"/>
      <c r="R40" s="84">
        <f>16505.74181733</f>
        <v>16505.741817329999</v>
      </c>
      <c r="S40" s="84">
        <f>16467.38904186</f>
        <v>16467.389041859999</v>
      </c>
      <c r="T40" s="84">
        <f>16143.73849911</f>
        <v>16143.738499110001</v>
      </c>
      <c r="U40" s="85">
        <f>+IF(ISERR(T40/S40*100),"N/A",T40/S40*100)</f>
        <v>98.03459709412779</v>
      </c>
    </row>
    <row r="41" spans="1:22" ht="14.7" customHeight="1" thickTop="1" thickBot="1">
      <c r="B41" s="9" t="s">
        <v>70</v>
      </c>
      <c r="C41" s="10"/>
      <c r="D41" s="10"/>
      <c r="E41" s="10"/>
      <c r="F41" s="10"/>
      <c r="G41" s="10"/>
      <c r="H41" s="11"/>
      <c r="I41" s="11"/>
      <c r="J41" s="11"/>
      <c r="K41" s="11"/>
      <c r="L41" s="11"/>
      <c r="M41" s="11"/>
      <c r="N41" s="11"/>
      <c r="O41" s="11"/>
      <c r="P41" s="11"/>
      <c r="Q41" s="11"/>
      <c r="R41" s="11"/>
      <c r="S41" s="11"/>
      <c r="T41" s="11"/>
      <c r="U41" s="12"/>
    </row>
    <row r="42" spans="1:22" ht="44.25" customHeight="1" thickTop="1">
      <c r="B42" s="91" t="s">
        <v>71</v>
      </c>
      <c r="C42" s="93"/>
      <c r="D42" s="93"/>
      <c r="E42" s="93"/>
      <c r="F42" s="93"/>
      <c r="G42" s="93"/>
      <c r="H42" s="93"/>
      <c r="I42" s="93"/>
      <c r="J42" s="93"/>
      <c r="K42" s="93"/>
      <c r="L42" s="93"/>
      <c r="M42" s="93"/>
      <c r="N42" s="93"/>
      <c r="O42" s="93"/>
      <c r="P42" s="93"/>
      <c r="Q42" s="93"/>
      <c r="R42" s="93"/>
      <c r="S42" s="93"/>
      <c r="T42" s="93"/>
      <c r="U42" s="92"/>
    </row>
    <row r="43" spans="1:22" ht="34.5" customHeight="1">
      <c r="B43" s="94" t="s">
        <v>515</v>
      </c>
      <c r="C43" s="96"/>
      <c r="D43" s="96"/>
      <c r="E43" s="96"/>
      <c r="F43" s="96"/>
      <c r="G43" s="96"/>
      <c r="H43" s="96"/>
      <c r="I43" s="96"/>
      <c r="J43" s="96"/>
      <c r="K43" s="96"/>
      <c r="L43" s="96"/>
      <c r="M43" s="96"/>
      <c r="N43" s="96"/>
      <c r="O43" s="96"/>
      <c r="P43" s="96"/>
      <c r="Q43" s="96"/>
      <c r="R43" s="96"/>
      <c r="S43" s="96"/>
      <c r="T43" s="96"/>
      <c r="U43" s="95"/>
    </row>
    <row r="44" spans="1:22" ht="34.5" customHeight="1">
      <c r="B44" s="94" t="s">
        <v>73</v>
      </c>
      <c r="C44" s="96"/>
      <c r="D44" s="96"/>
      <c r="E44" s="96"/>
      <c r="F44" s="96"/>
      <c r="G44" s="96"/>
      <c r="H44" s="96"/>
      <c r="I44" s="96"/>
      <c r="J44" s="96"/>
      <c r="K44" s="96"/>
      <c r="L44" s="96"/>
      <c r="M44" s="96"/>
      <c r="N44" s="96"/>
      <c r="O44" s="96"/>
      <c r="P44" s="96"/>
      <c r="Q44" s="96"/>
      <c r="R44" s="96"/>
      <c r="S44" s="96"/>
      <c r="T44" s="96"/>
      <c r="U44" s="95"/>
    </row>
    <row r="45" spans="1:22" ht="34.5" customHeight="1">
      <c r="B45" s="94" t="s">
        <v>516</v>
      </c>
      <c r="C45" s="96"/>
      <c r="D45" s="96"/>
      <c r="E45" s="96"/>
      <c r="F45" s="96"/>
      <c r="G45" s="96"/>
      <c r="H45" s="96"/>
      <c r="I45" s="96"/>
      <c r="J45" s="96"/>
      <c r="K45" s="96"/>
      <c r="L45" s="96"/>
      <c r="M45" s="96"/>
      <c r="N45" s="96"/>
      <c r="O45" s="96"/>
      <c r="P45" s="96"/>
      <c r="Q45" s="96"/>
      <c r="R45" s="96"/>
      <c r="S45" s="96"/>
      <c r="T45" s="96"/>
      <c r="U45" s="95"/>
    </row>
    <row r="46" spans="1:22" ht="34.5" customHeight="1">
      <c r="B46" s="94" t="s">
        <v>517</v>
      </c>
      <c r="C46" s="96"/>
      <c r="D46" s="96"/>
      <c r="E46" s="96"/>
      <c r="F46" s="96"/>
      <c r="G46" s="96"/>
      <c r="H46" s="96"/>
      <c r="I46" s="96"/>
      <c r="J46" s="96"/>
      <c r="K46" s="96"/>
      <c r="L46" s="96"/>
      <c r="M46" s="96"/>
      <c r="N46" s="96"/>
      <c r="O46" s="96"/>
      <c r="P46" s="96"/>
      <c r="Q46" s="96"/>
      <c r="R46" s="96"/>
      <c r="S46" s="96"/>
      <c r="T46" s="96"/>
      <c r="U46" s="95"/>
    </row>
    <row r="47" spans="1:22" ht="34.5" customHeight="1">
      <c r="B47" s="94" t="s">
        <v>518</v>
      </c>
      <c r="C47" s="96"/>
      <c r="D47" s="96"/>
      <c r="E47" s="96"/>
      <c r="F47" s="96"/>
      <c r="G47" s="96"/>
      <c r="H47" s="96"/>
      <c r="I47" s="96"/>
      <c r="J47" s="96"/>
      <c r="K47" s="96"/>
      <c r="L47" s="96"/>
      <c r="M47" s="96"/>
      <c r="N47" s="96"/>
      <c r="O47" s="96"/>
      <c r="P47" s="96"/>
      <c r="Q47" s="96"/>
      <c r="R47" s="96"/>
      <c r="S47" s="96"/>
      <c r="T47" s="96"/>
      <c r="U47" s="95"/>
    </row>
    <row r="48" spans="1:22" ht="34.5" customHeight="1">
      <c r="B48" s="94" t="s">
        <v>519</v>
      </c>
      <c r="C48" s="96"/>
      <c r="D48" s="96"/>
      <c r="E48" s="96"/>
      <c r="F48" s="96"/>
      <c r="G48" s="96"/>
      <c r="H48" s="96"/>
      <c r="I48" s="96"/>
      <c r="J48" s="96"/>
      <c r="K48" s="96"/>
      <c r="L48" s="96"/>
      <c r="M48" s="96"/>
      <c r="N48" s="96"/>
      <c r="O48" s="96"/>
      <c r="P48" s="96"/>
      <c r="Q48" s="96"/>
      <c r="R48" s="96"/>
      <c r="S48" s="96"/>
      <c r="T48" s="96"/>
      <c r="U48" s="95"/>
    </row>
    <row r="49" spans="2:21" ht="135" customHeight="1">
      <c r="B49" s="94" t="s">
        <v>520</v>
      </c>
      <c r="C49" s="96"/>
      <c r="D49" s="96"/>
      <c r="E49" s="96"/>
      <c r="F49" s="96"/>
      <c r="G49" s="96"/>
      <c r="H49" s="96"/>
      <c r="I49" s="96"/>
      <c r="J49" s="96"/>
      <c r="K49" s="96"/>
      <c r="L49" s="96"/>
      <c r="M49" s="96"/>
      <c r="N49" s="96"/>
      <c r="O49" s="96"/>
      <c r="P49" s="96"/>
      <c r="Q49" s="96"/>
      <c r="R49" s="96"/>
      <c r="S49" s="96"/>
      <c r="T49" s="96"/>
      <c r="U49" s="95"/>
    </row>
    <row r="50" spans="2:21" ht="114" customHeight="1">
      <c r="B50" s="94" t="s">
        <v>521</v>
      </c>
      <c r="C50" s="96"/>
      <c r="D50" s="96"/>
      <c r="E50" s="96"/>
      <c r="F50" s="96"/>
      <c r="G50" s="96"/>
      <c r="H50" s="96"/>
      <c r="I50" s="96"/>
      <c r="J50" s="96"/>
      <c r="K50" s="96"/>
      <c r="L50" s="96"/>
      <c r="M50" s="96"/>
      <c r="N50" s="96"/>
      <c r="O50" s="96"/>
      <c r="P50" s="96"/>
      <c r="Q50" s="96"/>
      <c r="R50" s="96"/>
      <c r="S50" s="96"/>
      <c r="T50" s="96"/>
      <c r="U50" s="95"/>
    </row>
    <row r="51" spans="2:21" ht="100.5" customHeight="1">
      <c r="B51" s="94" t="s">
        <v>522</v>
      </c>
      <c r="C51" s="96"/>
      <c r="D51" s="96"/>
      <c r="E51" s="96"/>
      <c r="F51" s="96"/>
      <c r="G51" s="96"/>
      <c r="H51" s="96"/>
      <c r="I51" s="96"/>
      <c r="J51" s="96"/>
      <c r="K51" s="96"/>
      <c r="L51" s="96"/>
      <c r="M51" s="96"/>
      <c r="N51" s="96"/>
      <c r="O51" s="96"/>
      <c r="P51" s="96"/>
      <c r="Q51" s="96"/>
      <c r="R51" s="96"/>
      <c r="S51" s="96"/>
      <c r="T51" s="96"/>
      <c r="U51" s="95"/>
    </row>
    <row r="52" spans="2:21" ht="52.95" customHeight="1">
      <c r="B52" s="94" t="s">
        <v>523</v>
      </c>
      <c r="C52" s="96"/>
      <c r="D52" s="96"/>
      <c r="E52" s="96"/>
      <c r="F52" s="96"/>
      <c r="G52" s="96"/>
      <c r="H52" s="96"/>
      <c r="I52" s="96"/>
      <c r="J52" s="96"/>
      <c r="K52" s="96"/>
      <c r="L52" s="96"/>
      <c r="M52" s="96"/>
      <c r="N52" s="96"/>
      <c r="O52" s="96"/>
      <c r="P52" s="96"/>
      <c r="Q52" s="96"/>
      <c r="R52" s="96"/>
      <c r="S52" s="96"/>
      <c r="T52" s="96"/>
      <c r="U52" s="95"/>
    </row>
    <row r="53" spans="2:21" ht="34.5" customHeight="1">
      <c r="B53" s="94" t="s">
        <v>524</v>
      </c>
      <c r="C53" s="96"/>
      <c r="D53" s="96"/>
      <c r="E53" s="96"/>
      <c r="F53" s="96"/>
      <c r="G53" s="96"/>
      <c r="H53" s="96"/>
      <c r="I53" s="96"/>
      <c r="J53" s="96"/>
      <c r="K53" s="96"/>
      <c r="L53" s="96"/>
      <c r="M53" s="96"/>
      <c r="N53" s="96"/>
      <c r="O53" s="96"/>
      <c r="P53" s="96"/>
      <c r="Q53" s="96"/>
      <c r="R53" s="96"/>
      <c r="S53" s="96"/>
      <c r="T53" s="96"/>
      <c r="U53" s="95"/>
    </row>
    <row r="54" spans="2:21" ht="34.5" customHeight="1">
      <c r="B54" s="94" t="s">
        <v>525</v>
      </c>
      <c r="C54" s="96"/>
      <c r="D54" s="96"/>
      <c r="E54" s="96"/>
      <c r="F54" s="96"/>
      <c r="G54" s="96"/>
      <c r="H54" s="96"/>
      <c r="I54" s="96"/>
      <c r="J54" s="96"/>
      <c r="K54" s="96"/>
      <c r="L54" s="96"/>
      <c r="M54" s="96"/>
      <c r="N54" s="96"/>
      <c r="O54" s="96"/>
      <c r="P54" s="96"/>
      <c r="Q54" s="96"/>
      <c r="R54" s="96"/>
      <c r="S54" s="96"/>
      <c r="T54" s="96"/>
      <c r="U54" s="95"/>
    </row>
    <row r="55" spans="2:21" ht="25.05" customHeight="1">
      <c r="B55" s="94" t="s">
        <v>526</v>
      </c>
      <c r="C55" s="96"/>
      <c r="D55" s="96"/>
      <c r="E55" s="96"/>
      <c r="F55" s="96"/>
      <c r="G55" s="96"/>
      <c r="H55" s="96"/>
      <c r="I55" s="96"/>
      <c r="J55" s="96"/>
      <c r="K55" s="96"/>
      <c r="L55" s="96"/>
      <c r="M55" s="96"/>
      <c r="N55" s="96"/>
      <c r="O55" s="96"/>
      <c r="P55" s="96"/>
      <c r="Q55" s="96"/>
      <c r="R55" s="96"/>
      <c r="S55" s="96"/>
      <c r="T55" s="96"/>
      <c r="U55" s="95"/>
    </row>
    <row r="56" spans="2:21" ht="21" customHeight="1">
      <c r="B56" s="94" t="s">
        <v>527</v>
      </c>
      <c r="C56" s="96"/>
      <c r="D56" s="96"/>
      <c r="E56" s="96"/>
      <c r="F56" s="96"/>
      <c r="G56" s="96"/>
      <c r="H56" s="96"/>
      <c r="I56" s="96"/>
      <c r="J56" s="96"/>
      <c r="K56" s="96"/>
      <c r="L56" s="96"/>
      <c r="M56" s="96"/>
      <c r="N56" s="96"/>
      <c r="O56" s="96"/>
      <c r="P56" s="96"/>
      <c r="Q56" s="96"/>
      <c r="R56" s="96"/>
      <c r="S56" s="96"/>
      <c r="T56" s="96"/>
      <c r="U56" s="95"/>
    </row>
    <row r="57" spans="2:21" ht="41.55" customHeight="1">
      <c r="B57" s="94" t="s">
        <v>528</v>
      </c>
      <c r="C57" s="96"/>
      <c r="D57" s="96"/>
      <c r="E57" s="96"/>
      <c r="F57" s="96"/>
      <c r="G57" s="96"/>
      <c r="H57" s="96"/>
      <c r="I57" s="96"/>
      <c r="J57" s="96"/>
      <c r="K57" s="96"/>
      <c r="L57" s="96"/>
      <c r="M57" s="96"/>
      <c r="N57" s="96"/>
      <c r="O57" s="96"/>
      <c r="P57" s="96"/>
      <c r="Q57" s="96"/>
      <c r="R57" s="96"/>
      <c r="S57" s="96"/>
      <c r="T57" s="96"/>
      <c r="U57" s="95"/>
    </row>
    <row r="58" spans="2:21" ht="42.3" customHeight="1">
      <c r="B58" s="94" t="s">
        <v>529</v>
      </c>
      <c r="C58" s="96"/>
      <c r="D58" s="96"/>
      <c r="E58" s="96"/>
      <c r="F58" s="96"/>
      <c r="G58" s="96"/>
      <c r="H58" s="96"/>
      <c r="I58" s="96"/>
      <c r="J58" s="96"/>
      <c r="K58" s="96"/>
      <c r="L58" s="96"/>
      <c r="M58" s="96"/>
      <c r="N58" s="96"/>
      <c r="O58" s="96"/>
      <c r="P58" s="96"/>
      <c r="Q58" s="96"/>
      <c r="R58" s="96"/>
      <c r="S58" s="96"/>
      <c r="T58" s="96"/>
      <c r="U58" s="95"/>
    </row>
    <row r="59" spans="2:21" ht="33.450000000000003" customHeight="1">
      <c r="B59" s="94" t="s">
        <v>530</v>
      </c>
      <c r="C59" s="96"/>
      <c r="D59" s="96"/>
      <c r="E59" s="96"/>
      <c r="F59" s="96"/>
      <c r="G59" s="96"/>
      <c r="H59" s="96"/>
      <c r="I59" s="96"/>
      <c r="J59" s="96"/>
      <c r="K59" s="96"/>
      <c r="L59" s="96"/>
      <c r="M59" s="96"/>
      <c r="N59" s="96"/>
      <c r="O59" s="96"/>
      <c r="P59" s="96"/>
      <c r="Q59" s="96"/>
      <c r="R59" s="96"/>
      <c r="S59" s="96"/>
      <c r="T59" s="96"/>
      <c r="U59" s="95"/>
    </row>
    <row r="60" spans="2:21" ht="43.2" customHeight="1">
      <c r="B60" s="94" t="s">
        <v>531</v>
      </c>
      <c r="C60" s="96"/>
      <c r="D60" s="96"/>
      <c r="E60" s="96"/>
      <c r="F60" s="96"/>
      <c r="G60" s="96"/>
      <c r="H60" s="96"/>
      <c r="I60" s="96"/>
      <c r="J60" s="96"/>
      <c r="K60" s="96"/>
      <c r="L60" s="96"/>
      <c r="M60" s="96"/>
      <c r="N60" s="96"/>
      <c r="O60" s="96"/>
      <c r="P60" s="96"/>
      <c r="Q60" s="96"/>
      <c r="R60" s="96"/>
      <c r="S60" s="96"/>
      <c r="T60" s="96"/>
      <c r="U60" s="95"/>
    </row>
    <row r="61" spans="2:21" ht="34.5" customHeight="1">
      <c r="B61" s="94" t="s">
        <v>532</v>
      </c>
      <c r="C61" s="96"/>
      <c r="D61" s="96"/>
      <c r="E61" s="96"/>
      <c r="F61" s="96"/>
      <c r="G61" s="96"/>
      <c r="H61" s="96"/>
      <c r="I61" s="96"/>
      <c r="J61" s="96"/>
      <c r="K61" s="96"/>
      <c r="L61" s="96"/>
      <c r="M61" s="96"/>
      <c r="N61" s="96"/>
      <c r="O61" s="96"/>
      <c r="P61" s="96"/>
      <c r="Q61" s="96"/>
      <c r="R61" s="96"/>
      <c r="S61" s="96"/>
      <c r="T61" s="96"/>
      <c r="U61" s="95"/>
    </row>
    <row r="62" spans="2:21" ht="39.450000000000003" customHeight="1">
      <c r="B62" s="94" t="s">
        <v>533</v>
      </c>
      <c r="C62" s="96"/>
      <c r="D62" s="96"/>
      <c r="E62" s="96"/>
      <c r="F62" s="96"/>
      <c r="G62" s="96"/>
      <c r="H62" s="96"/>
      <c r="I62" s="96"/>
      <c r="J62" s="96"/>
      <c r="K62" s="96"/>
      <c r="L62" s="96"/>
      <c r="M62" s="96"/>
      <c r="N62" s="96"/>
      <c r="O62" s="96"/>
      <c r="P62" s="96"/>
      <c r="Q62" s="96"/>
      <c r="R62" s="96"/>
      <c r="S62" s="96"/>
      <c r="T62" s="96"/>
      <c r="U62" s="95"/>
    </row>
    <row r="63" spans="2:21" ht="34.5" customHeight="1">
      <c r="B63" s="94" t="s">
        <v>534</v>
      </c>
      <c r="C63" s="96"/>
      <c r="D63" s="96"/>
      <c r="E63" s="96"/>
      <c r="F63" s="96"/>
      <c r="G63" s="96"/>
      <c r="H63" s="96"/>
      <c r="I63" s="96"/>
      <c r="J63" s="96"/>
      <c r="K63" s="96"/>
      <c r="L63" s="96"/>
      <c r="M63" s="96"/>
      <c r="N63" s="96"/>
      <c r="O63" s="96"/>
      <c r="P63" s="96"/>
      <c r="Q63" s="96"/>
      <c r="R63" s="96"/>
      <c r="S63" s="96"/>
      <c r="T63" s="96"/>
      <c r="U63" s="95"/>
    </row>
    <row r="64" spans="2:21" ht="40.5" customHeight="1">
      <c r="B64" s="94" t="s">
        <v>535</v>
      </c>
      <c r="C64" s="96"/>
      <c r="D64" s="96"/>
      <c r="E64" s="96"/>
      <c r="F64" s="96"/>
      <c r="G64" s="96"/>
      <c r="H64" s="96"/>
      <c r="I64" s="96"/>
      <c r="J64" s="96"/>
      <c r="K64" s="96"/>
      <c r="L64" s="96"/>
      <c r="M64" s="96"/>
      <c r="N64" s="96"/>
      <c r="O64" s="96"/>
      <c r="P64" s="96"/>
      <c r="Q64" s="96"/>
      <c r="R64" s="96"/>
      <c r="S64" s="96"/>
      <c r="T64" s="96"/>
      <c r="U64" s="95"/>
    </row>
    <row r="65" spans="2:21" ht="41.7" customHeight="1">
      <c r="B65" s="94" t="s">
        <v>536</v>
      </c>
      <c r="C65" s="96"/>
      <c r="D65" s="96"/>
      <c r="E65" s="96"/>
      <c r="F65" s="96"/>
      <c r="G65" s="96"/>
      <c r="H65" s="96"/>
      <c r="I65" s="96"/>
      <c r="J65" s="96"/>
      <c r="K65" s="96"/>
      <c r="L65" s="96"/>
      <c r="M65" s="96"/>
      <c r="N65" s="96"/>
      <c r="O65" s="96"/>
      <c r="P65" s="96"/>
      <c r="Q65" s="96"/>
      <c r="R65" s="96"/>
      <c r="S65" s="96"/>
      <c r="T65" s="96"/>
      <c r="U65" s="95"/>
    </row>
    <row r="66" spans="2:21" ht="102.3" customHeight="1">
      <c r="B66" s="94" t="s">
        <v>537</v>
      </c>
      <c r="C66" s="96"/>
      <c r="D66" s="96"/>
      <c r="E66" s="96"/>
      <c r="F66" s="96"/>
      <c r="G66" s="96"/>
      <c r="H66" s="96"/>
      <c r="I66" s="96"/>
      <c r="J66" s="96"/>
      <c r="K66" s="96"/>
      <c r="L66" s="96"/>
      <c r="M66" s="96"/>
      <c r="N66" s="96"/>
      <c r="O66" s="96"/>
      <c r="P66" s="96"/>
      <c r="Q66" s="96"/>
      <c r="R66" s="96"/>
      <c r="S66" s="96"/>
      <c r="T66" s="96"/>
      <c r="U66" s="95"/>
    </row>
    <row r="67" spans="2:21" ht="77.7" customHeight="1" thickBot="1">
      <c r="B67" s="97" t="s">
        <v>538</v>
      </c>
      <c r="C67" s="99"/>
      <c r="D67" s="99"/>
      <c r="E67" s="99"/>
      <c r="F67" s="99"/>
      <c r="G67" s="99"/>
      <c r="H67" s="99"/>
      <c r="I67" s="99"/>
      <c r="J67" s="99"/>
      <c r="K67" s="99"/>
      <c r="L67" s="99"/>
      <c r="M67" s="99"/>
      <c r="N67" s="99"/>
      <c r="O67" s="99"/>
      <c r="P67" s="99"/>
      <c r="Q67" s="99"/>
      <c r="R67" s="99"/>
      <c r="S67" s="99"/>
      <c r="T67" s="99"/>
      <c r="U67" s="98"/>
    </row>
  </sheetData>
  <mergeCells count="124">
    <mergeCell ref="B64:U64"/>
    <mergeCell ref="B65:U65"/>
    <mergeCell ref="B66:U66"/>
    <mergeCell ref="B67:U67"/>
    <mergeCell ref="B58:U58"/>
    <mergeCell ref="B59:U59"/>
    <mergeCell ref="B60:U60"/>
    <mergeCell ref="B61:U61"/>
    <mergeCell ref="B62:U62"/>
    <mergeCell ref="B63:U63"/>
    <mergeCell ref="B52:U52"/>
    <mergeCell ref="B53:U53"/>
    <mergeCell ref="B54:U54"/>
    <mergeCell ref="B55:U55"/>
    <mergeCell ref="B56:U56"/>
    <mergeCell ref="B57:U57"/>
    <mergeCell ref="B46:U46"/>
    <mergeCell ref="B47:U47"/>
    <mergeCell ref="B48:U48"/>
    <mergeCell ref="B49:U49"/>
    <mergeCell ref="B50:U50"/>
    <mergeCell ref="B51:U51"/>
    <mergeCell ref="B39:D39"/>
    <mergeCell ref="B40:D40"/>
    <mergeCell ref="B42:U42"/>
    <mergeCell ref="B43:U43"/>
    <mergeCell ref="B44:U44"/>
    <mergeCell ref="B45:U45"/>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5" fitToHeight="10" orientation="landscape" r:id="rId1"/>
  <headerFooter>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3"/>
  <sheetViews>
    <sheetView view="pageBreakPreview" zoomScale="80" zoomScaleNormal="80" zoomScaleSheetLayoutView="80" workbookViewId="0">
      <selection activeCell="W1" sqref="W1"/>
    </sheetView>
  </sheetViews>
  <sheetFormatPr baseColWidth="10" defaultColWidth="11.109375" defaultRowHeight="13.2"/>
  <cols>
    <col min="1" max="1" width="3.88671875" style="1" customWidth="1"/>
    <col min="2" max="2" width="15.33203125" style="1" customWidth="1"/>
    <col min="3" max="3" width="6.5546875" style="1" customWidth="1"/>
    <col min="4" max="4" width="9.5546875" style="1" customWidth="1"/>
    <col min="5" max="5" width="10.88671875" style="1" customWidth="1"/>
    <col min="6" max="6" width="5" style="1" customWidth="1"/>
    <col min="7" max="7" width="0.33203125" style="1" customWidth="1"/>
    <col min="8" max="8" width="15.109375" style="1" customWidth="1"/>
    <col min="9" max="9" width="7.33203125" style="1" customWidth="1"/>
    <col min="10" max="10" width="8.77734375" style="1" customWidth="1"/>
    <col min="11" max="11" width="10.5546875" style="1" customWidth="1"/>
    <col min="12" max="12" width="8.6640625" style="1" customWidth="1"/>
    <col min="13" max="13" width="6.77734375" style="1" customWidth="1"/>
    <col min="14" max="14" width="9.21875" style="1" customWidth="1"/>
    <col min="15" max="15" width="31.33203125" style="1" customWidth="1"/>
    <col min="16" max="16" width="13" style="1" customWidth="1"/>
    <col min="17" max="17" width="13.44140625" style="1" customWidth="1"/>
    <col min="18" max="18" width="10" style="1" customWidth="1"/>
    <col min="19" max="19" width="14.44140625" style="1" customWidth="1"/>
    <col min="20" max="20" width="12" style="1" customWidth="1"/>
    <col min="21" max="21" width="11.5546875" style="1" customWidth="1"/>
    <col min="22" max="22" width="12.77734375" style="1" customWidth="1"/>
    <col min="23" max="23" width="12" style="1" customWidth="1"/>
    <col min="24" max="24" width="9.44140625" style="1" customWidth="1"/>
    <col min="25" max="25" width="9.77734375" style="1" customWidth="1"/>
    <col min="26" max="26" width="10.6640625" style="1" customWidth="1"/>
    <col min="27" max="29" width="11.109375" style="1"/>
    <col min="30" max="30" width="17.109375" style="1" customWidth="1"/>
    <col min="31" max="16384" width="11.10937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539</v>
      </c>
      <c r="D4" s="15" t="s">
        <v>540</v>
      </c>
      <c r="E4" s="15"/>
      <c r="F4" s="15"/>
      <c r="G4" s="15"/>
      <c r="H4" s="15"/>
      <c r="I4" s="16"/>
      <c r="J4" s="17" t="s">
        <v>6</v>
      </c>
      <c r="K4" s="18" t="s">
        <v>7</v>
      </c>
      <c r="L4" s="19" t="s">
        <v>8</v>
      </c>
      <c r="M4" s="19"/>
      <c r="N4" s="19"/>
      <c r="O4" s="19"/>
      <c r="P4" s="17" t="s">
        <v>9</v>
      </c>
      <c r="Q4" s="19" t="s">
        <v>541</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292</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542</v>
      </c>
      <c r="D11" s="58"/>
      <c r="E11" s="58"/>
      <c r="F11" s="58"/>
      <c r="G11" s="58"/>
      <c r="H11" s="58"/>
      <c r="I11" s="58" t="s">
        <v>1295</v>
      </c>
      <c r="J11" s="58"/>
      <c r="K11" s="58"/>
      <c r="L11" s="58" t="s">
        <v>44</v>
      </c>
      <c r="M11" s="58"/>
      <c r="N11" s="58"/>
      <c r="O11" s="58"/>
      <c r="P11" s="59" t="s">
        <v>45</v>
      </c>
      <c r="Q11" s="59" t="s">
        <v>41</v>
      </c>
      <c r="R11" s="100">
        <v>62944</v>
      </c>
      <c r="S11" s="100" t="s">
        <v>42</v>
      </c>
      <c r="T11" s="100" t="s">
        <v>42</v>
      </c>
      <c r="U11" s="60" t="str">
        <f t="shared" ref="U11:U23" si="0">IF(ISERR(T11/S11*100),"N/A",T11/S11*100)</f>
        <v>N/A</v>
      </c>
    </row>
    <row r="12" spans="1:34" ht="96.6" customHeight="1" thickTop="1" thickBot="1">
      <c r="A12" s="56"/>
      <c r="B12" s="57" t="s">
        <v>46</v>
      </c>
      <c r="C12" s="58" t="s">
        <v>543</v>
      </c>
      <c r="D12" s="58"/>
      <c r="E12" s="58"/>
      <c r="F12" s="58"/>
      <c r="G12" s="58"/>
      <c r="H12" s="58"/>
      <c r="I12" s="58" t="s">
        <v>544</v>
      </c>
      <c r="J12" s="58"/>
      <c r="K12" s="58"/>
      <c r="L12" s="58" t="s">
        <v>545</v>
      </c>
      <c r="M12" s="58"/>
      <c r="N12" s="58"/>
      <c r="O12" s="58"/>
      <c r="P12" s="59" t="s">
        <v>40</v>
      </c>
      <c r="Q12" s="59" t="s">
        <v>41</v>
      </c>
      <c r="R12" s="59">
        <v>95.48</v>
      </c>
      <c r="S12" s="59" t="s">
        <v>42</v>
      </c>
      <c r="T12" s="59" t="s">
        <v>42</v>
      </c>
      <c r="U12" s="60" t="str">
        <f t="shared" si="0"/>
        <v>N/A</v>
      </c>
    </row>
    <row r="13" spans="1:34" ht="100.8" customHeight="1" thickTop="1">
      <c r="A13" s="56"/>
      <c r="B13" s="57" t="s">
        <v>51</v>
      </c>
      <c r="C13" s="58" t="s">
        <v>546</v>
      </c>
      <c r="D13" s="58"/>
      <c r="E13" s="58"/>
      <c r="F13" s="58"/>
      <c r="G13" s="58"/>
      <c r="H13" s="58"/>
      <c r="I13" s="58" t="s">
        <v>547</v>
      </c>
      <c r="J13" s="58"/>
      <c r="K13" s="58"/>
      <c r="L13" s="58" t="s">
        <v>548</v>
      </c>
      <c r="M13" s="58"/>
      <c r="N13" s="58"/>
      <c r="O13" s="58"/>
      <c r="P13" s="59" t="s">
        <v>40</v>
      </c>
      <c r="Q13" s="59" t="s">
        <v>93</v>
      </c>
      <c r="R13" s="59">
        <v>58.61</v>
      </c>
      <c r="S13" s="59">
        <v>0</v>
      </c>
      <c r="T13" s="59">
        <v>84.24</v>
      </c>
      <c r="U13" s="60" t="str">
        <f t="shared" si="0"/>
        <v>N/A</v>
      </c>
    </row>
    <row r="14" spans="1:34" ht="75" customHeight="1">
      <c r="A14" s="56"/>
      <c r="B14" s="61" t="s">
        <v>43</v>
      </c>
      <c r="C14" s="62" t="s">
        <v>549</v>
      </c>
      <c r="D14" s="62"/>
      <c r="E14" s="62"/>
      <c r="F14" s="62"/>
      <c r="G14" s="62"/>
      <c r="H14" s="62"/>
      <c r="I14" s="62" t="s">
        <v>550</v>
      </c>
      <c r="J14" s="62"/>
      <c r="K14" s="62"/>
      <c r="L14" s="62" t="s">
        <v>551</v>
      </c>
      <c r="M14" s="62"/>
      <c r="N14" s="62"/>
      <c r="O14" s="62"/>
      <c r="P14" s="63" t="s">
        <v>40</v>
      </c>
      <c r="Q14" s="63" t="s">
        <v>93</v>
      </c>
      <c r="R14" s="63">
        <v>38.94</v>
      </c>
      <c r="S14" s="63">
        <v>0</v>
      </c>
      <c r="T14" s="63">
        <v>43.87</v>
      </c>
      <c r="U14" s="65" t="str">
        <f t="shared" si="0"/>
        <v>N/A</v>
      </c>
    </row>
    <row r="15" spans="1:34" ht="75" customHeight="1">
      <c r="A15" s="56"/>
      <c r="B15" s="61" t="s">
        <v>43</v>
      </c>
      <c r="C15" s="62" t="s">
        <v>552</v>
      </c>
      <c r="D15" s="62"/>
      <c r="E15" s="62"/>
      <c r="F15" s="62"/>
      <c r="G15" s="62"/>
      <c r="H15" s="62"/>
      <c r="I15" s="62" t="s">
        <v>553</v>
      </c>
      <c r="J15" s="62"/>
      <c r="K15" s="62"/>
      <c r="L15" s="62" t="s">
        <v>554</v>
      </c>
      <c r="M15" s="62"/>
      <c r="N15" s="62"/>
      <c r="O15" s="62"/>
      <c r="P15" s="63" t="s">
        <v>40</v>
      </c>
      <c r="Q15" s="63" t="s">
        <v>41</v>
      </c>
      <c r="R15" s="63">
        <v>78.95</v>
      </c>
      <c r="S15" s="63" t="s">
        <v>42</v>
      </c>
      <c r="T15" s="63" t="s">
        <v>42</v>
      </c>
      <c r="U15" s="65" t="str">
        <f t="shared" si="0"/>
        <v>N/A</v>
      </c>
    </row>
    <row r="16" spans="1:34" ht="75" customHeight="1">
      <c r="A16" s="56"/>
      <c r="B16" s="61" t="s">
        <v>43</v>
      </c>
      <c r="C16" s="62" t="s">
        <v>555</v>
      </c>
      <c r="D16" s="62"/>
      <c r="E16" s="62"/>
      <c r="F16" s="62"/>
      <c r="G16" s="62"/>
      <c r="H16" s="62"/>
      <c r="I16" s="62" t="s">
        <v>556</v>
      </c>
      <c r="J16" s="62"/>
      <c r="K16" s="62"/>
      <c r="L16" s="62" t="s">
        <v>557</v>
      </c>
      <c r="M16" s="62"/>
      <c r="N16" s="62"/>
      <c r="O16" s="62"/>
      <c r="P16" s="63" t="s">
        <v>40</v>
      </c>
      <c r="Q16" s="63" t="s">
        <v>93</v>
      </c>
      <c r="R16" s="63">
        <v>100</v>
      </c>
      <c r="S16" s="63">
        <v>100</v>
      </c>
      <c r="T16" s="63">
        <v>100</v>
      </c>
      <c r="U16" s="65">
        <f t="shared" si="0"/>
        <v>100</v>
      </c>
    </row>
    <row r="17" spans="1:22" ht="75" customHeight="1">
      <c r="A17" s="56"/>
      <c r="B17" s="61" t="s">
        <v>43</v>
      </c>
      <c r="C17" s="62" t="s">
        <v>43</v>
      </c>
      <c r="D17" s="62"/>
      <c r="E17" s="62"/>
      <c r="F17" s="62"/>
      <c r="G17" s="62"/>
      <c r="H17" s="62"/>
      <c r="I17" s="62" t="s">
        <v>558</v>
      </c>
      <c r="J17" s="62"/>
      <c r="K17" s="62"/>
      <c r="L17" s="62" t="s">
        <v>559</v>
      </c>
      <c r="M17" s="62"/>
      <c r="N17" s="62"/>
      <c r="O17" s="62"/>
      <c r="P17" s="63" t="s">
        <v>40</v>
      </c>
      <c r="Q17" s="63" t="s">
        <v>93</v>
      </c>
      <c r="R17" s="63">
        <v>87</v>
      </c>
      <c r="S17" s="63">
        <v>94.63</v>
      </c>
      <c r="T17" s="63">
        <v>95.79</v>
      </c>
      <c r="U17" s="65">
        <f t="shared" si="0"/>
        <v>101.22582690478707</v>
      </c>
    </row>
    <row r="18" spans="1:22" ht="99" customHeight="1" thickBot="1">
      <c r="A18" s="56"/>
      <c r="B18" s="61" t="s">
        <v>43</v>
      </c>
      <c r="C18" s="62" t="s">
        <v>560</v>
      </c>
      <c r="D18" s="62"/>
      <c r="E18" s="62"/>
      <c r="F18" s="62"/>
      <c r="G18" s="62"/>
      <c r="H18" s="62"/>
      <c r="I18" s="62" t="s">
        <v>561</v>
      </c>
      <c r="J18" s="62"/>
      <c r="K18" s="62"/>
      <c r="L18" s="62" t="s">
        <v>562</v>
      </c>
      <c r="M18" s="62"/>
      <c r="N18" s="62"/>
      <c r="O18" s="62"/>
      <c r="P18" s="63" t="s">
        <v>40</v>
      </c>
      <c r="Q18" s="63" t="s">
        <v>93</v>
      </c>
      <c r="R18" s="63">
        <v>40.1</v>
      </c>
      <c r="S18" s="63">
        <v>0</v>
      </c>
      <c r="T18" s="63">
        <v>59.48</v>
      </c>
      <c r="U18" s="65" t="str">
        <f t="shared" si="0"/>
        <v>N/A</v>
      </c>
    </row>
    <row r="19" spans="1:22" ht="75" customHeight="1" thickTop="1">
      <c r="A19" s="56"/>
      <c r="B19" s="57" t="s">
        <v>56</v>
      </c>
      <c r="C19" s="58" t="s">
        <v>563</v>
      </c>
      <c r="D19" s="58"/>
      <c r="E19" s="58"/>
      <c r="F19" s="58"/>
      <c r="G19" s="58"/>
      <c r="H19" s="58"/>
      <c r="I19" s="58" t="s">
        <v>564</v>
      </c>
      <c r="J19" s="58"/>
      <c r="K19" s="58"/>
      <c r="L19" s="58" t="s">
        <v>565</v>
      </c>
      <c r="M19" s="58"/>
      <c r="N19" s="58"/>
      <c r="O19" s="58"/>
      <c r="P19" s="59" t="s">
        <v>40</v>
      </c>
      <c r="Q19" s="59" t="s">
        <v>116</v>
      </c>
      <c r="R19" s="59">
        <v>26.81</v>
      </c>
      <c r="S19" s="59">
        <v>0</v>
      </c>
      <c r="T19" s="59">
        <v>7.38</v>
      </c>
      <c r="U19" s="60" t="str">
        <f t="shared" si="0"/>
        <v>N/A</v>
      </c>
    </row>
    <row r="20" spans="1:22" ht="75" customHeight="1">
      <c r="A20" s="56"/>
      <c r="B20" s="61" t="s">
        <v>43</v>
      </c>
      <c r="C20" s="62" t="s">
        <v>566</v>
      </c>
      <c r="D20" s="62"/>
      <c r="E20" s="62"/>
      <c r="F20" s="62"/>
      <c r="G20" s="62"/>
      <c r="H20" s="62"/>
      <c r="I20" s="62" t="s">
        <v>567</v>
      </c>
      <c r="J20" s="62"/>
      <c r="K20" s="62"/>
      <c r="L20" s="62" t="s">
        <v>568</v>
      </c>
      <c r="M20" s="62"/>
      <c r="N20" s="62"/>
      <c r="O20" s="62"/>
      <c r="P20" s="63" t="s">
        <v>40</v>
      </c>
      <c r="Q20" s="63" t="s">
        <v>116</v>
      </c>
      <c r="R20" s="63">
        <v>89.36</v>
      </c>
      <c r="S20" s="63">
        <v>87.73</v>
      </c>
      <c r="T20" s="63">
        <v>88.47</v>
      </c>
      <c r="U20" s="65">
        <f t="shared" si="0"/>
        <v>100.8434970933546</v>
      </c>
    </row>
    <row r="21" spans="1:22" ht="75" customHeight="1">
      <c r="A21" s="56"/>
      <c r="B21" s="61" t="s">
        <v>43</v>
      </c>
      <c r="C21" s="62" t="s">
        <v>569</v>
      </c>
      <c r="D21" s="62"/>
      <c r="E21" s="62"/>
      <c r="F21" s="62"/>
      <c r="G21" s="62"/>
      <c r="H21" s="62"/>
      <c r="I21" s="62" t="s">
        <v>570</v>
      </c>
      <c r="J21" s="62"/>
      <c r="K21" s="62"/>
      <c r="L21" s="62" t="s">
        <v>571</v>
      </c>
      <c r="M21" s="62"/>
      <c r="N21" s="62"/>
      <c r="O21" s="62"/>
      <c r="P21" s="63" t="s">
        <v>40</v>
      </c>
      <c r="Q21" s="63" t="s">
        <v>106</v>
      </c>
      <c r="R21" s="63">
        <v>73.08</v>
      </c>
      <c r="S21" s="63" t="s">
        <v>42</v>
      </c>
      <c r="T21" s="63" t="s">
        <v>42</v>
      </c>
      <c r="U21" s="65" t="str">
        <f t="shared" si="0"/>
        <v>N/A</v>
      </c>
    </row>
    <row r="22" spans="1:22" ht="75" customHeight="1">
      <c r="A22" s="56"/>
      <c r="B22" s="61" t="s">
        <v>43</v>
      </c>
      <c r="C22" s="62" t="s">
        <v>572</v>
      </c>
      <c r="D22" s="62"/>
      <c r="E22" s="62"/>
      <c r="F22" s="62"/>
      <c r="G22" s="62"/>
      <c r="H22" s="62"/>
      <c r="I22" s="62" t="s">
        <v>573</v>
      </c>
      <c r="J22" s="62"/>
      <c r="K22" s="62"/>
      <c r="L22" s="62" t="s">
        <v>574</v>
      </c>
      <c r="M22" s="62"/>
      <c r="N22" s="62"/>
      <c r="O22" s="62"/>
      <c r="P22" s="63" t="s">
        <v>40</v>
      </c>
      <c r="Q22" s="63" t="s">
        <v>116</v>
      </c>
      <c r="R22" s="63">
        <v>63.45</v>
      </c>
      <c r="S22" s="63">
        <v>0</v>
      </c>
      <c r="T22" s="63">
        <v>38.33</v>
      </c>
      <c r="U22" s="65" t="str">
        <f t="shared" si="0"/>
        <v>N/A</v>
      </c>
    </row>
    <row r="23" spans="1:22" ht="75" customHeight="1" thickBot="1">
      <c r="A23" s="56"/>
      <c r="B23" s="61" t="s">
        <v>43</v>
      </c>
      <c r="C23" s="62" t="s">
        <v>575</v>
      </c>
      <c r="D23" s="62"/>
      <c r="E23" s="62"/>
      <c r="F23" s="62"/>
      <c r="G23" s="62"/>
      <c r="H23" s="62"/>
      <c r="I23" s="62" t="s">
        <v>576</v>
      </c>
      <c r="J23" s="62"/>
      <c r="K23" s="62"/>
      <c r="L23" s="62" t="s">
        <v>577</v>
      </c>
      <c r="M23" s="62"/>
      <c r="N23" s="62"/>
      <c r="O23" s="62"/>
      <c r="P23" s="63" t="s">
        <v>40</v>
      </c>
      <c r="Q23" s="63" t="s">
        <v>116</v>
      </c>
      <c r="R23" s="63">
        <v>70.09</v>
      </c>
      <c r="S23" s="63">
        <v>0</v>
      </c>
      <c r="T23" s="63">
        <v>32.82</v>
      </c>
      <c r="U23" s="65" t="str">
        <f t="shared" si="0"/>
        <v>N/A</v>
      </c>
    </row>
    <row r="24" spans="1:22" ht="22.5" customHeight="1" thickTop="1" thickBot="1">
      <c r="B24" s="9" t="s">
        <v>61</v>
      </c>
      <c r="C24" s="10"/>
      <c r="D24" s="10"/>
      <c r="E24" s="10"/>
      <c r="F24" s="10"/>
      <c r="G24" s="10"/>
      <c r="H24" s="11"/>
      <c r="I24" s="11"/>
      <c r="J24" s="11"/>
      <c r="K24" s="11"/>
      <c r="L24" s="11"/>
      <c r="M24" s="11"/>
      <c r="N24" s="11"/>
      <c r="O24" s="11"/>
      <c r="P24" s="11"/>
      <c r="Q24" s="11"/>
      <c r="R24" s="11"/>
      <c r="S24" s="11"/>
      <c r="T24" s="11"/>
      <c r="U24" s="12"/>
      <c r="V24" s="66"/>
    </row>
    <row r="25" spans="1:22" ht="26.25" customHeight="1" thickTop="1">
      <c r="B25" s="67"/>
      <c r="C25" s="68"/>
      <c r="D25" s="68"/>
      <c r="E25" s="68"/>
      <c r="F25" s="68"/>
      <c r="G25" s="68"/>
      <c r="H25" s="69"/>
      <c r="I25" s="69"/>
      <c r="J25" s="69"/>
      <c r="K25" s="69"/>
      <c r="L25" s="69"/>
      <c r="M25" s="69"/>
      <c r="N25" s="69"/>
      <c r="O25" s="69"/>
      <c r="P25" s="70"/>
      <c r="Q25" s="71"/>
      <c r="R25" s="72" t="s">
        <v>62</v>
      </c>
      <c r="S25" s="40" t="s">
        <v>63</v>
      </c>
      <c r="T25" s="72" t="s">
        <v>64</v>
      </c>
      <c r="U25" s="40" t="s">
        <v>65</v>
      </c>
    </row>
    <row r="26" spans="1:22" ht="26.25" customHeight="1" thickBot="1">
      <c r="B26" s="73"/>
      <c r="C26" s="74"/>
      <c r="D26" s="74"/>
      <c r="E26" s="74"/>
      <c r="F26" s="74"/>
      <c r="G26" s="74"/>
      <c r="H26" s="75"/>
      <c r="I26" s="75"/>
      <c r="J26" s="75"/>
      <c r="K26" s="75"/>
      <c r="L26" s="75"/>
      <c r="M26" s="75"/>
      <c r="N26" s="75"/>
      <c r="O26" s="75"/>
      <c r="P26" s="76"/>
      <c r="Q26" s="77"/>
      <c r="R26" s="78" t="s">
        <v>66</v>
      </c>
      <c r="S26" s="77" t="s">
        <v>66</v>
      </c>
      <c r="T26" s="77" t="s">
        <v>66</v>
      </c>
      <c r="U26" s="77" t="s">
        <v>67</v>
      </c>
    </row>
    <row r="27" spans="1:22" ht="13.5" customHeight="1" thickBot="1">
      <c r="B27" s="79" t="s">
        <v>68</v>
      </c>
      <c r="C27" s="80"/>
      <c r="D27" s="80"/>
      <c r="E27" s="81"/>
      <c r="F27" s="81"/>
      <c r="G27" s="81"/>
      <c r="H27" s="82"/>
      <c r="I27" s="82"/>
      <c r="J27" s="82"/>
      <c r="K27" s="82"/>
      <c r="L27" s="82"/>
      <c r="M27" s="82"/>
      <c r="N27" s="82"/>
      <c r="O27" s="82"/>
      <c r="P27" s="83"/>
      <c r="Q27" s="83"/>
      <c r="R27" s="84">
        <f>3123.149956</f>
        <v>3123.1499560000002</v>
      </c>
      <c r="S27" s="84">
        <f>3123.149956</f>
        <v>3123.1499560000002</v>
      </c>
      <c r="T27" s="84">
        <f>2876.45355596</f>
        <v>2876.4535559599999</v>
      </c>
      <c r="U27" s="85">
        <f>+IF(ISERR(T27/S27*100),"N/A",T27/S27*100)</f>
        <v>92.10103890253292</v>
      </c>
    </row>
    <row r="28" spans="1:22" ht="13.5" customHeight="1" thickBot="1">
      <c r="B28" s="86" t="s">
        <v>69</v>
      </c>
      <c r="C28" s="87"/>
      <c r="D28" s="87"/>
      <c r="E28" s="88"/>
      <c r="F28" s="88"/>
      <c r="G28" s="88"/>
      <c r="H28" s="89"/>
      <c r="I28" s="89"/>
      <c r="J28" s="89"/>
      <c r="K28" s="89"/>
      <c r="L28" s="89"/>
      <c r="M28" s="89"/>
      <c r="N28" s="89"/>
      <c r="O28" s="89"/>
      <c r="P28" s="90"/>
      <c r="Q28" s="90"/>
      <c r="R28" s="84">
        <f>3011.21980245</f>
        <v>3011.2198024499999</v>
      </c>
      <c r="S28" s="84">
        <f>3009.22025135</f>
        <v>3009.2202513500001</v>
      </c>
      <c r="T28" s="84">
        <f>2876.45355596</f>
        <v>2876.4535559599999</v>
      </c>
      <c r="U28" s="85">
        <f>+IF(ISERR(T28/S28*100),"N/A",T28/S28*100)</f>
        <v>95.588003392890954</v>
      </c>
    </row>
    <row r="29" spans="1:22" ht="14.7" customHeight="1" thickTop="1" thickBot="1">
      <c r="B29" s="9" t="s">
        <v>70</v>
      </c>
      <c r="C29" s="10"/>
      <c r="D29" s="10"/>
      <c r="E29" s="10"/>
      <c r="F29" s="10"/>
      <c r="G29" s="10"/>
      <c r="H29" s="11"/>
      <c r="I29" s="11"/>
      <c r="J29" s="11"/>
      <c r="K29" s="11"/>
      <c r="L29" s="11"/>
      <c r="M29" s="11"/>
      <c r="N29" s="11"/>
      <c r="O29" s="11"/>
      <c r="P29" s="11"/>
      <c r="Q29" s="11"/>
      <c r="R29" s="11"/>
      <c r="S29" s="11"/>
      <c r="T29" s="11"/>
      <c r="U29" s="12"/>
    </row>
    <row r="30" spans="1:22" ht="44.25" customHeight="1" thickTop="1">
      <c r="B30" s="91" t="s">
        <v>71</v>
      </c>
      <c r="C30" s="93"/>
      <c r="D30" s="93"/>
      <c r="E30" s="93"/>
      <c r="F30" s="93"/>
      <c r="G30" s="93"/>
      <c r="H30" s="93"/>
      <c r="I30" s="93"/>
      <c r="J30" s="93"/>
      <c r="K30" s="93"/>
      <c r="L30" s="93"/>
      <c r="M30" s="93"/>
      <c r="N30" s="93"/>
      <c r="O30" s="93"/>
      <c r="P30" s="93"/>
      <c r="Q30" s="93"/>
      <c r="R30" s="93"/>
      <c r="S30" s="93"/>
      <c r="T30" s="93"/>
      <c r="U30" s="92"/>
    </row>
    <row r="31" spans="1:22" ht="34.5" customHeight="1">
      <c r="B31" s="94" t="s">
        <v>73</v>
      </c>
      <c r="C31" s="96"/>
      <c r="D31" s="96"/>
      <c r="E31" s="96"/>
      <c r="F31" s="96"/>
      <c r="G31" s="96"/>
      <c r="H31" s="96"/>
      <c r="I31" s="96"/>
      <c r="J31" s="96"/>
      <c r="K31" s="96"/>
      <c r="L31" s="96"/>
      <c r="M31" s="96"/>
      <c r="N31" s="96"/>
      <c r="O31" s="96"/>
      <c r="P31" s="96"/>
      <c r="Q31" s="96"/>
      <c r="R31" s="96"/>
      <c r="S31" s="96"/>
      <c r="T31" s="96"/>
      <c r="U31" s="95"/>
    </row>
    <row r="32" spans="1:22" ht="34.5" customHeight="1">
      <c r="B32" s="94" t="s">
        <v>578</v>
      </c>
      <c r="C32" s="96"/>
      <c r="D32" s="96"/>
      <c r="E32" s="96"/>
      <c r="F32" s="96"/>
      <c r="G32" s="96"/>
      <c r="H32" s="96"/>
      <c r="I32" s="96"/>
      <c r="J32" s="96"/>
      <c r="K32" s="96"/>
      <c r="L32" s="96"/>
      <c r="M32" s="96"/>
      <c r="N32" s="96"/>
      <c r="O32" s="96"/>
      <c r="P32" s="96"/>
      <c r="Q32" s="96"/>
      <c r="R32" s="96"/>
      <c r="S32" s="96"/>
      <c r="T32" s="96"/>
      <c r="U32" s="95"/>
    </row>
    <row r="33" spans="2:21" ht="69" customHeight="1">
      <c r="B33" s="94" t="s">
        <v>579</v>
      </c>
      <c r="C33" s="96"/>
      <c r="D33" s="96"/>
      <c r="E33" s="96"/>
      <c r="F33" s="96"/>
      <c r="G33" s="96"/>
      <c r="H33" s="96"/>
      <c r="I33" s="96"/>
      <c r="J33" s="96"/>
      <c r="K33" s="96"/>
      <c r="L33" s="96"/>
      <c r="M33" s="96"/>
      <c r="N33" s="96"/>
      <c r="O33" s="96"/>
      <c r="P33" s="96"/>
      <c r="Q33" s="96"/>
      <c r="R33" s="96"/>
      <c r="S33" s="96"/>
      <c r="T33" s="96"/>
      <c r="U33" s="95"/>
    </row>
    <row r="34" spans="2:21" ht="70.8" customHeight="1">
      <c r="B34" s="94" t="s">
        <v>580</v>
      </c>
      <c r="C34" s="96"/>
      <c r="D34" s="96"/>
      <c r="E34" s="96"/>
      <c r="F34" s="96"/>
      <c r="G34" s="96"/>
      <c r="H34" s="96"/>
      <c r="I34" s="96"/>
      <c r="J34" s="96"/>
      <c r="K34" s="96"/>
      <c r="L34" s="96"/>
      <c r="M34" s="96"/>
      <c r="N34" s="96"/>
      <c r="O34" s="96"/>
      <c r="P34" s="96"/>
      <c r="Q34" s="96"/>
      <c r="R34" s="96"/>
      <c r="S34" s="96"/>
      <c r="T34" s="96"/>
      <c r="U34" s="95"/>
    </row>
    <row r="35" spans="2:21" ht="34.5" customHeight="1">
      <c r="B35" s="94" t="s">
        <v>581</v>
      </c>
      <c r="C35" s="96"/>
      <c r="D35" s="96"/>
      <c r="E35" s="96"/>
      <c r="F35" s="96"/>
      <c r="G35" s="96"/>
      <c r="H35" s="96"/>
      <c r="I35" s="96"/>
      <c r="J35" s="96"/>
      <c r="K35" s="96"/>
      <c r="L35" s="96"/>
      <c r="M35" s="96"/>
      <c r="N35" s="96"/>
      <c r="O35" s="96"/>
      <c r="P35" s="96"/>
      <c r="Q35" s="96"/>
      <c r="R35" s="96"/>
      <c r="S35" s="96"/>
      <c r="T35" s="96"/>
      <c r="U35" s="95"/>
    </row>
    <row r="36" spans="2:21" ht="17.7" customHeight="1">
      <c r="B36" s="94" t="s">
        <v>582</v>
      </c>
      <c r="C36" s="96"/>
      <c r="D36" s="96"/>
      <c r="E36" s="96"/>
      <c r="F36" s="96"/>
      <c r="G36" s="96"/>
      <c r="H36" s="96"/>
      <c r="I36" s="96"/>
      <c r="J36" s="96"/>
      <c r="K36" s="96"/>
      <c r="L36" s="96"/>
      <c r="M36" s="96"/>
      <c r="N36" s="96"/>
      <c r="O36" s="96"/>
      <c r="P36" s="96"/>
      <c r="Q36" s="96"/>
      <c r="R36" s="96"/>
      <c r="S36" s="96"/>
      <c r="T36" s="96"/>
      <c r="U36" s="95"/>
    </row>
    <row r="37" spans="2:21" ht="37.5" customHeight="1">
      <c r="B37" s="94" t="s">
        <v>583</v>
      </c>
      <c r="C37" s="96"/>
      <c r="D37" s="96"/>
      <c r="E37" s="96"/>
      <c r="F37" s="96"/>
      <c r="G37" s="96"/>
      <c r="H37" s="96"/>
      <c r="I37" s="96"/>
      <c r="J37" s="96"/>
      <c r="K37" s="96"/>
      <c r="L37" s="96"/>
      <c r="M37" s="96"/>
      <c r="N37" s="96"/>
      <c r="O37" s="96"/>
      <c r="P37" s="96"/>
      <c r="Q37" s="96"/>
      <c r="R37" s="96"/>
      <c r="S37" s="96"/>
      <c r="T37" s="96"/>
      <c r="U37" s="95"/>
    </row>
    <row r="38" spans="2:21" ht="73.05" customHeight="1">
      <c r="B38" s="94" t="s">
        <v>584</v>
      </c>
      <c r="C38" s="96"/>
      <c r="D38" s="96"/>
      <c r="E38" s="96"/>
      <c r="F38" s="96"/>
      <c r="G38" s="96"/>
      <c r="H38" s="96"/>
      <c r="I38" s="96"/>
      <c r="J38" s="96"/>
      <c r="K38" s="96"/>
      <c r="L38" s="96"/>
      <c r="M38" s="96"/>
      <c r="N38" s="96"/>
      <c r="O38" s="96"/>
      <c r="P38" s="96"/>
      <c r="Q38" s="96"/>
      <c r="R38" s="96"/>
      <c r="S38" s="96"/>
      <c r="T38" s="96"/>
      <c r="U38" s="95"/>
    </row>
    <row r="39" spans="2:21" ht="43.95" customHeight="1">
      <c r="B39" s="94" t="s">
        <v>585</v>
      </c>
      <c r="C39" s="96"/>
      <c r="D39" s="96"/>
      <c r="E39" s="96"/>
      <c r="F39" s="96"/>
      <c r="G39" s="96"/>
      <c r="H39" s="96"/>
      <c r="I39" s="96"/>
      <c r="J39" s="96"/>
      <c r="K39" s="96"/>
      <c r="L39" s="96"/>
      <c r="M39" s="96"/>
      <c r="N39" s="96"/>
      <c r="O39" s="96"/>
      <c r="P39" s="96"/>
      <c r="Q39" s="96"/>
      <c r="R39" s="96"/>
      <c r="S39" s="96"/>
      <c r="T39" s="96"/>
      <c r="U39" s="95"/>
    </row>
    <row r="40" spans="2:21" ht="26.55" customHeight="1">
      <c r="B40" s="94" t="s">
        <v>586</v>
      </c>
      <c r="C40" s="96"/>
      <c r="D40" s="96"/>
      <c r="E40" s="96"/>
      <c r="F40" s="96"/>
      <c r="G40" s="96"/>
      <c r="H40" s="96"/>
      <c r="I40" s="96"/>
      <c r="J40" s="96"/>
      <c r="K40" s="96"/>
      <c r="L40" s="96"/>
      <c r="M40" s="96"/>
      <c r="N40" s="96"/>
      <c r="O40" s="96"/>
      <c r="P40" s="96"/>
      <c r="Q40" s="96"/>
      <c r="R40" s="96"/>
      <c r="S40" s="96"/>
      <c r="T40" s="96"/>
      <c r="U40" s="95"/>
    </row>
    <row r="41" spans="2:21" ht="34.5" customHeight="1">
      <c r="B41" s="94" t="s">
        <v>587</v>
      </c>
      <c r="C41" s="96"/>
      <c r="D41" s="96"/>
      <c r="E41" s="96"/>
      <c r="F41" s="96"/>
      <c r="G41" s="96"/>
      <c r="H41" s="96"/>
      <c r="I41" s="96"/>
      <c r="J41" s="96"/>
      <c r="K41" s="96"/>
      <c r="L41" s="96"/>
      <c r="M41" s="96"/>
      <c r="N41" s="96"/>
      <c r="O41" s="96"/>
      <c r="P41" s="96"/>
      <c r="Q41" s="96"/>
      <c r="R41" s="96"/>
      <c r="S41" s="96"/>
      <c r="T41" s="96"/>
      <c r="U41" s="95"/>
    </row>
    <row r="42" spans="2:21" ht="43.95" customHeight="1">
      <c r="B42" s="94" t="s">
        <v>588</v>
      </c>
      <c r="C42" s="96"/>
      <c r="D42" s="96"/>
      <c r="E42" s="96"/>
      <c r="F42" s="96"/>
      <c r="G42" s="96"/>
      <c r="H42" s="96"/>
      <c r="I42" s="96"/>
      <c r="J42" s="96"/>
      <c r="K42" s="96"/>
      <c r="L42" s="96"/>
      <c r="M42" s="96"/>
      <c r="N42" s="96"/>
      <c r="O42" s="96"/>
      <c r="P42" s="96"/>
      <c r="Q42" s="96"/>
      <c r="R42" s="96"/>
      <c r="S42" s="96"/>
      <c r="T42" s="96"/>
      <c r="U42" s="95"/>
    </row>
    <row r="43" spans="2:21" ht="45.75" customHeight="1" thickBot="1">
      <c r="B43" s="97" t="s">
        <v>589</v>
      </c>
      <c r="C43" s="99"/>
      <c r="D43" s="99"/>
      <c r="E43" s="99"/>
      <c r="F43" s="99"/>
      <c r="G43" s="99"/>
      <c r="H43" s="99"/>
      <c r="I43" s="99"/>
      <c r="J43" s="99"/>
      <c r="K43" s="99"/>
      <c r="L43" s="99"/>
      <c r="M43" s="99"/>
      <c r="N43" s="99"/>
      <c r="O43" s="99"/>
      <c r="P43" s="99"/>
      <c r="Q43" s="99"/>
      <c r="R43" s="99"/>
      <c r="S43" s="99"/>
      <c r="T43" s="99"/>
      <c r="U43" s="98"/>
    </row>
  </sheetData>
  <mergeCells count="76">
    <mergeCell ref="B40:U40"/>
    <mergeCell ref="B41:U41"/>
    <mergeCell ref="B42:U42"/>
    <mergeCell ref="B43:U43"/>
    <mergeCell ref="B34:U34"/>
    <mergeCell ref="B35:U35"/>
    <mergeCell ref="B36:U36"/>
    <mergeCell ref="B37:U37"/>
    <mergeCell ref="B38:U38"/>
    <mergeCell ref="B39:U39"/>
    <mergeCell ref="B27:D27"/>
    <mergeCell ref="B28:D28"/>
    <mergeCell ref="B30:U30"/>
    <mergeCell ref="B31:U31"/>
    <mergeCell ref="B32:U32"/>
    <mergeCell ref="B33:U33"/>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36</vt:i4>
      </vt:variant>
    </vt:vector>
  </HeadingPairs>
  <TitlesOfParts>
    <vt:vector size="54" baseType="lpstr">
      <vt:lpstr>8 B001</vt:lpstr>
      <vt:lpstr>8 E001</vt:lpstr>
      <vt:lpstr>8 E003</vt:lpstr>
      <vt:lpstr>8 E006</vt:lpstr>
      <vt:lpstr>8 P001</vt:lpstr>
      <vt:lpstr>8 S240</vt:lpstr>
      <vt:lpstr>8 S257</vt:lpstr>
      <vt:lpstr>8 S259</vt:lpstr>
      <vt:lpstr>8 S260</vt:lpstr>
      <vt:lpstr>8 S261</vt:lpstr>
      <vt:lpstr>8 S262</vt:lpstr>
      <vt:lpstr>8 S263</vt:lpstr>
      <vt:lpstr>8 S266</vt:lpstr>
      <vt:lpstr>8 U002</vt:lpstr>
      <vt:lpstr>8 U004</vt:lpstr>
      <vt:lpstr>8 U009</vt:lpstr>
      <vt:lpstr>8 U013</vt:lpstr>
      <vt:lpstr>8 U017</vt:lpstr>
      <vt:lpstr>'8 B001'!Área_de_impresión</vt:lpstr>
      <vt:lpstr>'8 E001'!Área_de_impresión</vt:lpstr>
      <vt:lpstr>'8 E003'!Área_de_impresión</vt:lpstr>
      <vt:lpstr>'8 E006'!Área_de_impresión</vt:lpstr>
      <vt:lpstr>'8 P001'!Área_de_impresión</vt:lpstr>
      <vt:lpstr>'8 S240'!Área_de_impresión</vt:lpstr>
      <vt:lpstr>'8 S257'!Área_de_impresión</vt:lpstr>
      <vt:lpstr>'8 S259'!Área_de_impresión</vt:lpstr>
      <vt:lpstr>'8 S260'!Área_de_impresión</vt:lpstr>
      <vt:lpstr>'8 S261'!Área_de_impresión</vt:lpstr>
      <vt:lpstr>'8 S262'!Área_de_impresión</vt:lpstr>
      <vt:lpstr>'8 S263'!Área_de_impresión</vt:lpstr>
      <vt:lpstr>'8 S266'!Área_de_impresión</vt:lpstr>
      <vt:lpstr>'8 U002'!Área_de_impresión</vt:lpstr>
      <vt:lpstr>'8 U004'!Área_de_impresión</vt:lpstr>
      <vt:lpstr>'8 U009'!Área_de_impresión</vt:lpstr>
      <vt:lpstr>'8 U013'!Área_de_impresión</vt:lpstr>
      <vt:lpstr>'8 U017'!Área_de_impresión</vt:lpstr>
      <vt:lpstr>'8 B001'!Títulos_a_imprimir</vt:lpstr>
      <vt:lpstr>'8 E001'!Títulos_a_imprimir</vt:lpstr>
      <vt:lpstr>'8 E003'!Títulos_a_imprimir</vt:lpstr>
      <vt:lpstr>'8 E006'!Títulos_a_imprimir</vt:lpstr>
      <vt:lpstr>'8 P001'!Títulos_a_imprimir</vt:lpstr>
      <vt:lpstr>'8 S240'!Títulos_a_imprimir</vt:lpstr>
      <vt:lpstr>'8 S257'!Títulos_a_imprimir</vt:lpstr>
      <vt:lpstr>'8 S259'!Títulos_a_imprimir</vt:lpstr>
      <vt:lpstr>'8 S260'!Títulos_a_imprimir</vt:lpstr>
      <vt:lpstr>'8 S261'!Títulos_a_imprimir</vt:lpstr>
      <vt:lpstr>'8 S262'!Títulos_a_imprimir</vt:lpstr>
      <vt:lpstr>'8 S263'!Títulos_a_imprimir</vt:lpstr>
      <vt:lpstr>'8 S266'!Títulos_a_imprimir</vt:lpstr>
      <vt:lpstr>'8 U002'!Títulos_a_imprimir</vt:lpstr>
      <vt:lpstr>'8 U004'!Títulos_a_imprimir</vt:lpstr>
      <vt:lpstr>'8 U009'!Títulos_a_imprimir</vt:lpstr>
      <vt:lpstr>'8 U013'!Títulos_a_imprimir</vt:lpstr>
      <vt:lpstr>'8 U017'!Títulos_a_imprimir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HP</cp:lastModifiedBy>
  <cp:lastPrinted>2009-03-26T01:46:20Z</cp:lastPrinted>
  <dcterms:created xsi:type="dcterms:W3CDTF">2009-03-25T01:44:41Z</dcterms:created>
  <dcterms:modified xsi:type="dcterms:W3CDTF">2021-05-12T04:35:28Z</dcterms:modified>
</cp:coreProperties>
</file>