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porte de avances mir 2021\2018\"/>
    </mc:Choice>
  </mc:AlternateContent>
  <bookViews>
    <workbookView xWindow="0" yWindow="0" windowWidth="23040" windowHeight="9192"/>
  </bookViews>
  <sheets>
    <sheet name="8 B001" sheetId="2" r:id="rId1"/>
    <sheet name="8 E001" sheetId="3" r:id="rId2"/>
    <sheet name="8 E003" sheetId="4" r:id="rId3"/>
    <sheet name="8 E006" sheetId="5" r:id="rId4"/>
    <sheet name="8 P001" sheetId="6" r:id="rId5"/>
    <sheet name="8 S240" sheetId="7" r:id="rId6"/>
    <sheet name="8 S257" sheetId="8" r:id="rId7"/>
    <sheet name="8 S259" sheetId="9" r:id="rId8"/>
    <sheet name="8 S260" sheetId="10" r:id="rId9"/>
    <sheet name="8 S261" sheetId="11" r:id="rId10"/>
    <sheet name="8 S262" sheetId="12" r:id="rId11"/>
    <sheet name="8 S263" sheetId="13" r:id="rId12"/>
    <sheet name="8 S266" sheetId="14" r:id="rId13"/>
    <sheet name="8 U002" sheetId="15" r:id="rId14"/>
    <sheet name="8 U004" sheetId="16" r:id="rId15"/>
    <sheet name="8 U009" sheetId="17" r:id="rId16"/>
    <sheet name="8 U013" sheetId="18" r:id="rId17"/>
    <sheet name="8 U017" sheetId="19" r:id="rId18"/>
  </sheets>
  <definedNames>
    <definedName name="_xlnm.Print_Area" localSheetId="0">'8 B001'!$B$1:$U$31</definedName>
    <definedName name="_xlnm.Print_Area" localSheetId="1">'8 E001'!$B$1:$U$43</definedName>
    <definedName name="_xlnm.Print_Area" localSheetId="2">'8 E003'!$B$1:$U$43</definedName>
    <definedName name="_xlnm.Print_Area" localSheetId="3">'8 E006'!$B$1:$U$65</definedName>
    <definedName name="_xlnm.Print_Area" localSheetId="4">'8 P001'!$B$1:$U$33</definedName>
    <definedName name="_xlnm.Print_Area" localSheetId="5">'8 S240'!$B$1:$U$59</definedName>
    <definedName name="_xlnm.Print_Area" localSheetId="6">'8 S257'!$B$1:$U$59</definedName>
    <definedName name="_xlnm.Print_Area" localSheetId="7">'8 S259'!$B$1:$U$71</definedName>
    <definedName name="_xlnm.Print_Area" localSheetId="8">'8 S260'!$B$1:$U$47</definedName>
    <definedName name="_xlnm.Print_Area" localSheetId="9">'8 S261'!$B$1:$U$81</definedName>
    <definedName name="_xlnm.Print_Area" localSheetId="10">'8 S262'!$B$1:$U$65</definedName>
    <definedName name="_xlnm.Print_Area" localSheetId="11">'8 S263'!$B$1:$U$73</definedName>
    <definedName name="_xlnm.Print_Area" localSheetId="12">'8 S266'!$B$1:$U$93</definedName>
    <definedName name="_xlnm.Print_Area" localSheetId="13">'8 U002'!$B$1:$U$65</definedName>
    <definedName name="_xlnm.Print_Area" localSheetId="14">'8 U004'!$B$1:$U$37</definedName>
    <definedName name="_xlnm.Print_Area" localSheetId="15">'8 U009'!$B$1:$U$31</definedName>
    <definedName name="_xlnm.Print_Area" localSheetId="16">'8 U013'!$B$1:$U$41</definedName>
    <definedName name="_xlnm.Print_Area" localSheetId="17">'8 U017'!$B$1:$U$77</definedName>
    <definedName name="_xlnm.Print_Titles" localSheetId="0">'8 B001'!$1:$4</definedName>
    <definedName name="_xlnm.Print_Titles" localSheetId="1">'8 E001'!$1:$4</definedName>
    <definedName name="_xlnm.Print_Titles" localSheetId="2">'8 E003'!$1:$4</definedName>
    <definedName name="_xlnm.Print_Titles" localSheetId="3">'8 E006'!$1:$4</definedName>
    <definedName name="_xlnm.Print_Titles" localSheetId="4">'8 P001'!$1:$4</definedName>
    <definedName name="_xlnm.Print_Titles" localSheetId="5">'8 S240'!$1:$4</definedName>
    <definedName name="_xlnm.Print_Titles" localSheetId="6">'8 S257'!$1:$4</definedName>
    <definedName name="_xlnm.Print_Titles" localSheetId="7">'8 S259'!$1:$4</definedName>
    <definedName name="_xlnm.Print_Titles" localSheetId="8">'8 S260'!$1:$4</definedName>
    <definedName name="_xlnm.Print_Titles" localSheetId="9">'8 S261'!$1:$4</definedName>
    <definedName name="_xlnm.Print_Titles" localSheetId="10">'8 S262'!$1:$4</definedName>
    <definedName name="_xlnm.Print_Titles" localSheetId="11">'8 S263'!$1:$4</definedName>
    <definedName name="_xlnm.Print_Titles" localSheetId="12">'8 S266'!$1:$4</definedName>
    <definedName name="_xlnm.Print_Titles" localSheetId="13">'8 U002'!$1:$4</definedName>
    <definedName name="_xlnm.Print_Titles" localSheetId="14">'8 U004'!$1:$4</definedName>
    <definedName name="_xlnm.Print_Titles" localSheetId="15">'8 U009'!$1:$4</definedName>
    <definedName name="_xlnm.Print_Titles" localSheetId="16">'8 U013'!$1:$4</definedName>
    <definedName name="_xlnm.Print_Titles" localSheetId="17">'8 U017'!$1:$4</definedName>
  </definedNames>
  <calcPr calcId="162913"/>
</workbook>
</file>

<file path=xl/calcChain.xml><?xml version="1.0" encoding="utf-8"?>
<calcChain xmlns="http://schemas.openxmlformats.org/spreadsheetml/2006/main">
  <c r="T43" i="19" l="1"/>
  <c r="U43" i="19" s="1"/>
  <c r="S43" i="19"/>
  <c r="R43" i="19"/>
  <c r="T42" i="19"/>
  <c r="S42" i="19"/>
  <c r="U42" i="19" s="1"/>
  <c r="R42"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25" i="18"/>
  <c r="U25" i="18" s="1"/>
  <c r="S25" i="18"/>
  <c r="R25" i="18"/>
  <c r="T24" i="18"/>
  <c r="U24" i="18" s="1"/>
  <c r="S24" i="18"/>
  <c r="R24" i="18"/>
  <c r="U20" i="18"/>
  <c r="U19" i="18"/>
  <c r="U18" i="18"/>
  <c r="U17" i="18"/>
  <c r="U16" i="18"/>
  <c r="U15" i="18"/>
  <c r="U14" i="18"/>
  <c r="U13" i="18"/>
  <c r="U12" i="18"/>
  <c r="U11" i="18"/>
  <c r="T20" i="17"/>
  <c r="U20" i="17" s="1"/>
  <c r="S20" i="17"/>
  <c r="R20" i="17"/>
  <c r="U19" i="17"/>
  <c r="T19" i="17"/>
  <c r="S19" i="17"/>
  <c r="R19" i="17"/>
  <c r="U15" i="17"/>
  <c r="U14" i="17"/>
  <c r="U13" i="17"/>
  <c r="U12" i="17"/>
  <c r="U11" i="17"/>
  <c r="T23" i="16"/>
  <c r="U23" i="16" s="1"/>
  <c r="S23" i="16"/>
  <c r="R23" i="16"/>
  <c r="U22" i="16"/>
  <c r="T22" i="16"/>
  <c r="S22" i="16"/>
  <c r="R22" i="16"/>
  <c r="U18" i="16"/>
  <c r="U17" i="16"/>
  <c r="U16" i="16"/>
  <c r="U15" i="16"/>
  <c r="U14" i="16"/>
  <c r="U13" i="16"/>
  <c r="U12" i="16"/>
  <c r="U11" i="16"/>
  <c r="T37" i="15"/>
  <c r="U37" i="15" s="1"/>
  <c r="S37" i="15"/>
  <c r="R37" i="15"/>
  <c r="U36" i="15"/>
  <c r="T36" i="15"/>
  <c r="S36" i="15"/>
  <c r="R36" i="15"/>
  <c r="U32" i="15"/>
  <c r="U31" i="15"/>
  <c r="U30" i="15"/>
  <c r="U29" i="15"/>
  <c r="U28" i="15"/>
  <c r="U27" i="15"/>
  <c r="U26" i="15"/>
  <c r="U25" i="15"/>
  <c r="U24" i="15"/>
  <c r="U23" i="15"/>
  <c r="U22" i="15"/>
  <c r="U21" i="15"/>
  <c r="U20" i="15"/>
  <c r="U19" i="15"/>
  <c r="U18" i="15"/>
  <c r="U17" i="15"/>
  <c r="U16" i="15"/>
  <c r="U15" i="15"/>
  <c r="U14" i="15"/>
  <c r="U13" i="15"/>
  <c r="U12" i="15"/>
  <c r="U11" i="15"/>
  <c r="T51" i="14"/>
  <c r="U51" i="14" s="1"/>
  <c r="S51" i="14"/>
  <c r="R51" i="14"/>
  <c r="T50" i="14"/>
  <c r="U50" i="14" s="1"/>
  <c r="S50" i="14"/>
  <c r="R50" i="14"/>
  <c r="U46" i="14"/>
  <c r="U45" i="14"/>
  <c r="U44"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T41" i="13"/>
  <c r="U41" i="13" s="1"/>
  <c r="S41" i="13"/>
  <c r="R41" i="13"/>
  <c r="T40" i="13"/>
  <c r="U40" i="13" s="1"/>
  <c r="S40" i="13"/>
  <c r="R40"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37" i="12"/>
  <c r="T37" i="12"/>
  <c r="S37" i="12"/>
  <c r="R37" i="12"/>
  <c r="T36" i="12"/>
  <c r="U36" i="12" s="1"/>
  <c r="S36" i="12"/>
  <c r="R36" i="12"/>
  <c r="U32" i="12"/>
  <c r="U31" i="12"/>
  <c r="U30" i="12"/>
  <c r="U29" i="12"/>
  <c r="U28" i="12"/>
  <c r="U27" i="12"/>
  <c r="U26" i="12"/>
  <c r="U25" i="12"/>
  <c r="U24" i="12"/>
  <c r="U23" i="12"/>
  <c r="U22" i="12"/>
  <c r="U21" i="12"/>
  <c r="U20" i="12"/>
  <c r="U19" i="12"/>
  <c r="U18" i="12"/>
  <c r="U17" i="12"/>
  <c r="U16" i="12"/>
  <c r="U15" i="12"/>
  <c r="U14" i="12"/>
  <c r="U13" i="12"/>
  <c r="U12" i="12"/>
  <c r="U11" i="12"/>
  <c r="T45" i="11"/>
  <c r="U45" i="11" s="1"/>
  <c r="S45" i="11"/>
  <c r="R45" i="11"/>
  <c r="T44" i="11"/>
  <c r="U44" i="11" s="1"/>
  <c r="S44" i="11"/>
  <c r="R44"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T28" i="10"/>
  <c r="U28" i="10" s="1"/>
  <c r="S28" i="10"/>
  <c r="R28" i="10"/>
  <c r="U27" i="10"/>
  <c r="T27" i="10"/>
  <c r="S27" i="10"/>
  <c r="R27" i="10"/>
  <c r="U23" i="10"/>
  <c r="U22" i="10"/>
  <c r="U21" i="10"/>
  <c r="U20" i="10"/>
  <c r="U19" i="10"/>
  <c r="U18" i="10"/>
  <c r="U17" i="10"/>
  <c r="U16" i="10"/>
  <c r="U15" i="10"/>
  <c r="U14" i="10"/>
  <c r="U13" i="10"/>
  <c r="U12" i="10"/>
  <c r="U11" i="10"/>
  <c r="T40" i="9"/>
  <c r="U40" i="9" s="1"/>
  <c r="S40" i="9"/>
  <c r="R40" i="9"/>
  <c r="U39" i="9"/>
  <c r="T39" i="9"/>
  <c r="S39" i="9"/>
  <c r="R39" i="9"/>
  <c r="U35" i="9"/>
  <c r="U34" i="9"/>
  <c r="U33" i="9"/>
  <c r="U32" i="9"/>
  <c r="U31" i="9"/>
  <c r="U30" i="9"/>
  <c r="U29" i="9"/>
  <c r="U28" i="9"/>
  <c r="U27" i="9"/>
  <c r="U26" i="9"/>
  <c r="U25" i="9"/>
  <c r="U24" i="9"/>
  <c r="U23" i="9"/>
  <c r="U22" i="9"/>
  <c r="U21" i="9"/>
  <c r="U20" i="9"/>
  <c r="U19" i="9"/>
  <c r="U18" i="9"/>
  <c r="U17" i="9"/>
  <c r="U16" i="9"/>
  <c r="U15" i="9"/>
  <c r="U14" i="9"/>
  <c r="U13" i="9"/>
  <c r="U12" i="9"/>
  <c r="U11" i="9"/>
  <c r="T34" i="8"/>
  <c r="U34" i="8" s="1"/>
  <c r="S34" i="8"/>
  <c r="R34" i="8"/>
  <c r="T33" i="8"/>
  <c r="U33" i="8" s="1"/>
  <c r="S33" i="8"/>
  <c r="R33" i="8"/>
  <c r="U29" i="8"/>
  <c r="U28" i="8"/>
  <c r="U27" i="8"/>
  <c r="U26" i="8"/>
  <c r="U25" i="8"/>
  <c r="U24" i="8"/>
  <c r="U23" i="8"/>
  <c r="U22" i="8"/>
  <c r="U21" i="8"/>
  <c r="U20" i="8"/>
  <c r="U19" i="8"/>
  <c r="U18" i="8"/>
  <c r="U17" i="8"/>
  <c r="U16" i="8"/>
  <c r="U15" i="8"/>
  <c r="U14" i="8"/>
  <c r="U13" i="8"/>
  <c r="U12" i="8"/>
  <c r="U11" i="8"/>
  <c r="U34" i="7"/>
  <c r="T34" i="7"/>
  <c r="S34" i="7"/>
  <c r="R34" i="7"/>
  <c r="T33" i="7"/>
  <c r="U33" i="7" s="1"/>
  <c r="S33" i="7"/>
  <c r="R33" i="7"/>
  <c r="U29" i="7"/>
  <c r="U28" i="7"/>
  <c r="U27" i="7"/>
  <c r="U26" i="7"/>
  <c r="U25" i="7"/>
  <c r="U24" i="7"/>
  <c r="U23" i="7"/>
  <c r="U22" i="7"/>
  <c r="U21" i="7"/>
  <c r="U20" i="7"/>
  <c r="U19" i="7"/>
  <c r="U18" i="7"/>
  <c r="U17" i="7"/>
  <c r="U16" i="7"/>
  <c r="U15" i="7"/>
  <c r="U14" i="7"/>
  <c r="U13" i="7"/>
  <c r="U12" i="7"/>
  <c r="U11" i="7"/>
  <c r="U21" i="6"/>
  <c r="T21" i="6"/>
  <c r="S21" i="6"/>
  <c r="R21" i="6"/>
  <c r="T20" i="6"/>
  <c r="U20" i="6" s="1"/>
  <c r="S20" i="6"/>
  <c r="R20" i="6"/>
  <c r="U16" i="6"/>
  <c r="U15" i="6"/>
  <c r="U14" i="6"/>
  <c r="U13" i="6"/>
  <c r="U12" i="6"/>
  <c r="U11" i="6"/>
  <c r="T37" i="5"/>
  <c r="U37" i="5" s="1"/>
  <c r="S37" i="5"/>
  <c r="R37" i="5"/>
  <c r="T36" i="5"/>
  <c r="U36" i="5" s="1"/>
  <c r="S36" i="5"/>
  <c r="R36" i="5"/>
  <c r="U32" i="5"/>
  <c r="U31" i="5"/>
  <c r="U30" i="5"/>
  <c r="U29" i="5"/>
  <c r="U28" i="5"/>
  <c r="U27" i="5"/>
  <c r="U26" i="5"/>
  <c r="U25" i="5"/>
  <c r="U24" i="5"/>
  <c r="U23" i="5"/>
  <c r="U22" i="5"/>
  <c r="U21" i="5"/>
  <c r="U20" i="5"/>
  <c r="U19" i="5"/>
  <c r="U18" i="5"/>
  <c r="U17" i="5"/>
  <c r="U16" i="5"/>
  <c r="U15" i="5"/>
  <c r="U14" i="5"/>
  <c r="U13" i="5"/>
  <c r="U12" i="5"/>
  <c r="U11" i="5"/>
  <c r="T26" i="4"/>
  <c r="U26" i="4" s="1"/>
  <c r="S26" i="4"/>
  <c r="R26" i="4"/>
  <c r="U25" i="4"/>
  <c r="T25" i="4"/>
  <c r="S25" i="4"/>
  <c r="R25" i="4"/>
  <c r="U21" i="4"/>
  <c r="U20" i="4"/>
  <c r="U19" i="4"/>
  <c r="U18" i="4"/>
  <c r="U17" i="4"/>
  <c r="U16" i="4"/>
  <c r="U15" i="4"/>
  <c r="U14" i="4"/>
  <c r="U13" i="4"/>
  <c r="U12" i="4"/>
  <c r="U11" i="4"/>
  <c r="T26" i="3"/>
  <c r="U26" i="3" s="1"/>
  <c r="S26" i="3"/>
  <c r="R26" i="3"/>
  <c r="T25" i="3"/>
  <c r="S25" i="3"/>
  <c r="U25" i="3" s="1"/>
  <c r="R25" i="3"/>
  <c r="U21" i="3"/>
  <c r="U20" i="3"/>
  <c r="U19" i="3"/>
  <c r="U18" i="3"/>
  <c r="U17" i="3"/>
  <c r="U16" i="3"/>
  <c r="U15" i="3"/>
  <c r="U14" i="3"/>
  <c r="U13" i="3"/>
  <c r="U12" i="3"/>
  <c r="U11" i="3"/>
  <c r="T20" i="2"/>
  <c r="U20" i="2" s="1"/>
  <c r="S20" i="2"/>
  <c r="R20" i="2"/>
  <c r="T19" i="2"/>
  <c r="U19" i="2" s="1"/>
  <c r="S19" i="2"/>
  <c r="R19" i="2"/>
  <c r="U15" i="2"/>
  <c r="U14" i="2"/>
  <c r="U13" i="2"/>
  <c r="U12" i="2"/>
  <c r="U11" i="2"/>
</calcChain>
</file>

<file path=xl/sharedStrings.xml><?xml version="1.0" encoding="utf-8"?>
<sst xmlns="http://schemas.openxmlformats.org/spreadsheetml/2006/main" count="3563" uniqueCount="1299">
  <si>
    <t>Informes sobre la Situación Económica,
las Finanzas Públicas y la Deuda Pública</t>
  </si>
  <si>
    <t xml:space="preserve">      Primer Trimestre 2018</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</si>
  <si>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</si>
  <si>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</si>
  <si>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</si>
  <si>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</si>
  <si>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</si>
  <si>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</si>
  <si>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</si>
  <si>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</si>
  <si>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</si>
  <si>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</si>
  <si>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</si>
  <si>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</si>
  <si>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</si>
  <si>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</si>
  <si>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</si>
  <si>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</si>
  <si>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</si>
  <si>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</si>
  <si>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</si>
  <si>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</si>
  <si>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</si>
  <si>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</si>
  <si>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</si>
  <si>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</si>
  <si>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</si>
  <si>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</si>
  <si>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</si>
  <si>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</si>
  <si>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</si>
  <si>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</si>
  <si>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</si>
  <si>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</si>
  <si>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</si>
  <si>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</si>
  <si>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</si>
  <si>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</si>
  <si>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</si>
  <si>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</si>
  <si>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</si>
  <si>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Estratégico-Eficacia-Anual</t>
  </si>
  <si>
    <t>N/A</t>
  </si>
  <si>
    <t/>
  </si>
  <si>
    <t>El cálculo se hace dividiendo el promedio anual del producto interno bruto del sector agropecuario reportado por el INEGI, entre el número promedio anual de personas ocupadas en el sector de acuerdo con los datos reportados en la ENOE del INEGI</t>
  </si>
  <si>
    <t>Pesos del 2008</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</si>
  <si>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</si>
  <si>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</si>
  <si>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</si>
  <si>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</si>
  <si>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</si>
  <si>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</si>
  <si>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</si>
  <si>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</si>
  <si>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</si>
  <si>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</si>
  <si>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</si>
  <si>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</si>
  <si>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</si>
  <si>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</si>
  <si>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</si>
  <si>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</si>
  <si>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</si>
  <si>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</si>
  <si>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</si>
  <si>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</si>
  <si>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</si>
  <si>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</si>
  <si>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</si>
  <si>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</si>
  <si>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</si>
  <si>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</si>
  <si>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pruebas de diagnóstico comercializadas por PRONABIVE
</t>
    </r>
    <r>
      <rPr>
        <sz val="10"/>
        <rFont val="Soberana Sans"/>
        <family val="2"/>
      </rPr>
      <t>Sin Información,Sin Justificación</t>
    </r>
  </si>
  <si>
    <r>
      <t xml:space="preserve">Productividad laboral en el sector agropecuario y pesquero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</si>
  <si>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</si>
  <si>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Incremento en las dosis producidas debido al aumento en la elaboración de producto semiterminado solicitado por parte de laboratorios privados.   Efecto: Generación de ingresos presupuestales mediante la elaboración  de producto semiterminado requerido por laboratorios privados, a fin de aprovechar la capacidad instalada de la planta productiva de la Entidad.   Otros Motivos:</t>
    </r>
  </si>
  <si>
    <r>
      <t xml:space="preserve">Porcentaje de lotes conformes
</t>
    </r>
    <r>
      <rPr>
        <sz val="10"/>
        <rFont val="Soberana Sans"/>
        <family val="2"/>
      </rPr>
      <t xml:space="preserve"> Causa : La meta programada no se alcanza debido a que en este periodo se produjeron menos lotes, derivado de la adquisición de nuevos equipos que incrementaron la capacidad instalada, con lo que se logró producir un mayor número de piezas por lote, siendo innecesario generar más lotes. Efecto: Ahorro de recursos presupuestales como consecuencia de elaborar menos lotes con mayor número de piezas cada uno, ya que esto conlleva la realización de un menor número de pruebas de control de calidad.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</si>
  <si>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</si>
  <si>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</si>
  <si>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</si>
  <si>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</si>
  <si>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</si>
  <si>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</si>
  <si>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</si>
  <si>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impulsar la productividad en el sector agroalimentario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</si>
  <si>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</si>
  <si>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</si>
  <si>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</si>
  <si>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</si>
  <si>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</si>
  <si>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A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</si>
  <si>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</si>
  <si>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</si>
  <si>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Estratégico-Eficacia-Semestral</t>
  </si>
  <si>
    <t>B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</si>
  <si>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</si>
  <si>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de educación media superior y superior del sector agropecuario en el año t)*100</t>
  </si>
  <si>
    <t>C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</si>
  <si>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</si>
  <si>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</si>
  <si>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D C1. Artículos científicos y de divulgación derivados de la investigación, publicados en revistas con Comité Editorial.</t>
  </si>
  <si>
    <r>
      <t>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</si>
  <si>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</si>
  <si>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A 1 A2.C2. Cumplimiento de los programas de vinculación</t>
  </si>
  <si>
    <r>
      <t xml:space="preserve">A2.C2 Porcentaje de programas de vinculación cumplidos </t>
    </r>
    <r>
      <rPr>
        <i/>
        <sz val="10"/>
        <color indexed="30"/>
        <rFont val="Soberana Sans"/>
      </rPr>
      <t xml:space="preserve">
</t>
    </r>
  </si>
  <si>
    <t>(Número de programas de vinculación cumplidos en el año t /Número de programas de vinculación planeados en el año t)*100</t>
  </si>
  <si>
    <t>Gestión-Eficacia-Anual</t>
  </si>
  <si>
    <t>B 2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</si>
  <si>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</si>
  <si>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</si>
  <si>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t>C 3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</si>
  <si>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</si>
  <si>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</si>
  <si>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D 4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</si>
  <si>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</si>
  <si>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</si>
  <si>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Gestión-Eficacia-Semestral</t>
  </si>
  <si>
    <r>
      <t xml:space="preserve">P1.1 Porcentaje de técnicos y profesionistas egresados con calificación igual o superior a 8.5
</t>
    </r>
    <r>
      <rPr>
        <sz val="10"/>
        <rFont val="Soberana Sans"/>
        <family val="2"/>
      </rPr>
      <t>Sin Información,Sin Justificación</t>
    </r>
  </si>
  <si>
    <r>
      <t xml:space="preserve">P1.2. Porcentaje de graduados de programas pertenecientes al PNPC-CONACYT, con calificación igual o superior a 9.0.
</t>
    </r>
    <r>
      <rPr>
        <sz val="10"/>
        <rFont val="Soberana Sans"/>
        <family val="2"/>
      </rPr>
      <t>Sin Información,Sin Justificación</t>
    </r>
  </si>
  <si>
    <r>
      <t xml:space="preserve">C2. Porcentaje de capacitaciones otorgadas a productores y técnicos de los sectores agropecuario, acuícola y forestal, respecto a las programadas
</t>
    </r>
    <r>
      <rPr>
        <sz val="10"/>
        <rFont val="Soberana Sans"/>
        <family val="2"/>
      </rPr>
      <t>Sin Información,Sin Justificación</t>
    </r>
  </si>
  <si>
    <r>
      <t xml:space="preserve">C3.Porcentaje de estudiantes becados de educación media superior y superior del sector agropecuario
</t>
    </r>
    <r>
      <rPr>
        <sz val="10"/>
        <rFont val="Soberana Sans"/>
        <family val="2"/>
      </rPr>
      <t>Sin Información,Sin Justificación</t>
    </r>
  </si>
  <si>
    <r>
      <t xml:space="preserve">C4.Porcentaje de capacitaciones otorgadas a profesores del nivel medio superior y superior en materia agropecuaria respecto a las programadas
</t>
    </r>
    <r>
      <rPr>
        <sz val="10"/>
        <rFont val="Soberana Sans"/>
        <family val="2"/>
      </rPr>
      <t>Sin Información,Sin Justificación</t>
    </r>
  </si>
  <si>
    <r>
      <t xml:space="preserve">C1. Porcentaje de artículos de investigación publicados en revistas con Comité Editorial.
</t>
    </r>
    <r>
      <rPr>
        <sz val="10"/>
        <rFont val="Soberana Sans"/>
        <family val="2"/>
      </rPr>
      <t>Sin Información,Sin Justificación</t>
    </r>
  </si>
  <si>
    <r>
      <t xml:space="preserve">A2.C2 Porcentaje de programas de vinculación cumplidos 
</t>
    </r>
    <r>
      <rPr>
        <sz val="10"/>
        <rFont val="Soberana Sans"/>
        <family val="2"/>
      </rPr>
      <t>Sin Información,Sin Justificación</t>
    </r>
  </si>
  <si>
    <r>
      <t xml:space="preserve">A3.C3 Porcentaje de estudiantes  seleccionados para el otorgamiento de becas académicas en el nivel medio superior y superior
</t>
    </r>
    <r>
      <rPr>
        <sz val="10"/>
        <rFont val="Soberana Sans"/>
        <family val="2"/>
      </rPr>
      <t>Sin Información,Sin Justificación</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</si>
  <si>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</si>
  <si>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A1.C1 Porcentaje de proyectos de investigación de las LGAC-CP
</t>
    </r>
    <r>
      <rPr>
        <sz val="10"/>
        <rFont val="Soberana Sans"/>
        <family val="2"/>
      </rPr>
      <t>Sin Información,Sin Justificación</t>
    </r>
  </si>
  <si>
    <t>E003</t>
  </si>
  <si>
    <t>Desarrollo y Vinculación de la Investigación Científica y Tecnológica con el Sector</t>
  </si>
  <si>
    <t>A1I-Universidad Autónoma Chapingo</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</si>
  <si>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</si>
  <si>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</si>
  <si>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</si>
  <si>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</si>
  <si>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</si>
  <si>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</si>
  <si>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</si>
  <si>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</si>
  <si>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t>A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</si>
  <si>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</si>
  <si>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</si>
  <si>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</si>
  <si>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</si>
  <si>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</si>
  <si>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</si>
  <si>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</si>
  <si>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</si>
  <si>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D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</si>
  <si>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</si>
  <si>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</si>
  <si>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A 1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</si>
  <si>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</si>
  <si>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</si>
  <si>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A 2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</si>
  <si>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</si>
  <si>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</si>
  <si>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t>B 3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</si>
  <si>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</si>
  <si>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</si>
  <si>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4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</si>
  <si>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</si>
  <si>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</si>
  <si>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Sin Información,Sin Justificación</t>
    </r>
  </si>
  <si>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Sin Información,Sin Justificación</t>
    </r>
  </si>
  <si>
    <r>
      <t xml:space="preserve">C3. Tasa de variación de proyectos de servicio universitario realizados en el año t respecto al año t-1
</t>
    </r>
    <r>
      <rPr>
        <sz val="10"/>
        <rFont val="Soberana Sans"/>
        <family val="2"/>
      </rPr>
      <t>Sin Información,Sin Justificación</t>
    </r>
  </si>
  <si>
    <r>
      <t xml:space="preserve">C2. Tasa de variación de artículos científicos publicados y registrados para su publicación en revistas con Comité Editorial en el año t con respecto al año t-1
</t>
    </r>
    <r>
      <rPr>
        <sz val="10"/>
        <rFont val="Soberana Sans"/>
        <family val="2"/>
      </rPr>
      <t>Sin Información,Sin Justificación</t>
    </r>
  </si>
  <si>
    <r>
      <t xml:space="preserve">C1. Tasa de variación de innovaciones tecnológicas (títulos de obtentor de variedades y patentes) generadas en el año t con respecto al año t-1
</t>
    </r>
    <r>
      <rPr>
        <sz val="10"/>
        <rFont val="Soberana Sans"/>
        <family val="2"/>
      </rPr>
      <t>Sin Información,Sin Justificación</t>
    </r>
  </si>
  <si>
    <r>
      <t xml:space="preserve">C4. Tasa de variación de materiales de divulgación producidos (libros, revistas, manuales, folletos, audiovisuales y otros medios de divulgación) en el año t respecto al año t-1
</t>
    </r>
    <r>
      <rPr>
        <sz val="10"/>
        <rFont val="Soberana Sans"/>
        <family val="2"/>
      </rPr>
      <t>Sin Información,Sin Justificación</t>
    </r>
  </si>
  <si>
    <r>
      <t xml:space="preserve">A1-C3. Tasa de variación de proyectos de investigación vinculados con instituciones externas a la universidad generados en el año t respecto al año t-1
</t>
    </r>
    <r>
      <rPr>
        <sz val="10"/>
        <rFont val="Soberana Sans"/>
        <family val="2"/>
      </rPr>
      <t>Sin Información,Sin Justificación</t>
    </r>
  </si>
  <si>
    <r>
      <t xml:space="preserve">A4-C3. Tasa de variación de proyectos de servicio universitario desarrollados en municipios con alta y muy alta marginación en el año t respecto al año t-1
</t>
    </r>
    <r>
      <rPr>
        <sz val="10"/>
        <rFont val="Soberana Sans"/>
        <family val="2"/>
      </rPr>
      <t>Sin Información,Sin Justificación</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</si>
  <si>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Sin Información,Sin Justificación</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</si>
  <si>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</si>
  <si>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</si>
  <si>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</si>
  <si>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</si>
  <si>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</si>
  <si>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</si>
  <si>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</si>
  <si>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impulsar la productividad en el sector agroalimentario mediante inversión en capital físico, humano y tecnológico que garantice la seguridad alimentaria. mediante soluciones tecnológicas en los procesos productivos de los sectores acuícola, forestal, agrícola, pecuario y pesquero.</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</si>
  <si>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</si>
  <si>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</si>
  <si>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r>
      <t>Tasa de cambio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</si>
  <si>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generado por 10 tecnologías en uso en el año tn-1) / (Promedio del Ingreso neto generado por 10 tecnologías testigo en el año tn-1)-1)*100</t>
  </si>
  <si>
    <t>tasa</t>
  </si>
  <si>
    <t>Los sectores acuícola, forestal, agrícola, pecuario y pesquero cuentan con soluciones tecnológicas en sus procesos productivos</t>
  </si>
  <si>
    <r>
      <t>P1.2. Porcentaje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</si>
  <si>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/Número de Distritos de Desarrollo Rural en el país) *100</t>
  </si>
  <si>
    <r>
      <t>P1.1 Porcentaje de tecnologías adoptadas por productores y usuarios vinculados con los sectores forestal, agrícola y pecuario en el año tn, con respecto a las tecnologías generadas por el Instituto Nacional de Investigaciones Forestales, Agrícolas y Pecuarias en el año tn-4</t>
    </r>
    <r>
      <rPr>
        <i/>
        <sz val="10"/>
        <color indexed="30"/>
        <rFont val="Soberana Sans"/>
      </rPr>
      <t xml:space="preserve">
</t>
    </r>
  </si>
  <si>
    <t>(Número de tecnologías adoptadas por los productores y usuarios vinculados con los sectores forestal, agrícola y pecuario en el año tn / Número de tecnologías generadas en el año tn-4)*100</t>
  </si>
  <si>
    <r>
      <t>P1.3  Porcentaje de Planes de Manejo Pesquero elaborados que integran soluciones tecnológicas</t>
    </r>
    <r>
      <rPr>
        <i/>
        <sz val="10"/>
        <color indexed="30"/>
        <rFont val="Soberana Sans"/>
      </rPr>
      <t xml:space="preserve">
</t>
    </r>
  </si>
  <si>
    <t>(Número de Planes de Manejo Pesquero elaborados que integran soluciones tecnológicas / Número Total de  Planes de Manejo Pesquero programados)*100</t>
  </si>
  <si>
    <t>A C1. Porcentaje de tecnologías forestales, agrícolas y pecuarias generadas en el año tn</t>
  </si>
  <si>
    <r>
      <t>C1.Porcentaje de tecnologías forestales, agrícolas y pecuarias generadas con respecto a las tecnologías generadas en el año tn-4</t>
    </r>
    <r>
      <rPr>
        <i/>
        <sz val="10"/>
        <color indexed="30"/>
        <rFont val="Soberana Sans"/>
      </rPr>
      <t xml:space="preserve">
</t>
    </r>
  </si>
  <si>
    <t>(Número de tecnologías forestales, agrícolas y pecuarias, generadas en el año tn/Número de tecnologías forestales, agrícolas y pecuarias generadas en el año tn-4) *100</t>
  </si>
  <si>
    <t>B C2.Tecnologías transferidas a los productores forestales y agropecuarios</t>
  </si>
  <si>
    <r>
      <t>C2.Porcentaje de tecnologías transferidas a los productores y/o usuarios vinculados con los sectores forestal, agrícola y pecuario en el año tn con respecto de las tecnologías validadas el año  tn-1</t>
    </r>
    <r>
      <rPr>
        <i/>
        <sz val="10"/>
        <color indexed="30"/>
        <rFont val="Soberana Sans"/>
      </rPr>
      <t xml:space="preserve">
</t>
    </r>
  </si>
  <si>
    <t>(Número de tecnologías transferidas en el año tn / Número de tecnologías validadas en el año tn-1)*100</t>
  </si>
  <si>
    <t>C C4. Carta Nacional Pesquera concluída</t>
  </si>
  <si>
    <r>
      <t>C4. Porcentaje de avance en la elaboración de la Carta Nacional Pesquera</t>
    </r>
    <r>
      <rPr>
        <i/>
        <sz val="10"/>
        <color indexed="30"/>
        <rFont val="Soberana Sans"/>
      </rPr>
      <t xml:space="preserve">
</t>
    </r>
  </si>
  <si>
    <t>(Número de actividades concluidas del plan de trabajo/ Número de actividades programadas del plan de trabajo)*100</t>
  </si>
  <si>
    <t>D C3. Instrumentos científicos y técnicos elaborados que promuevan el aprovechamiento sustentable de los recursos pesqueros y acuícolas.</t>
  </si>
  <si>
    <r>
      <t>C3. Porcentaje de opiniones y dictámenes técnicos que promuevan el aprovechamiento sustentable de los recursos pesqueros y acuícolas.</t>
    </r>
    <r>
      <rPr>
        <i/>
        <sz val="10"/>
        <color indexed="30"/>
        <rFont val="Soberana Sans"/>
      </rPr>
      <t xml:space="preserve">
</t>
    </r>
  </si>
  <si>
    <t>(Número de opiniones y dictámenes técnicos emitidos/Número de opiniones y dictámenes técnicos solicitados que promuevan el aprovechamiento sustentable de los recursos pesqueros y acuícolas)*100</t>
  </si>
  <si>
    <t>E C5. Carta Nacional Acuícola concluída</t>
  </si>
  <si>
    <r>
      <t>C5. Porcentaje de avance en la elaboración de la Carta Nacional Acuícola</t>
    </r>
    <r>
      <rPr>
        <i/>
        <sz val="10"/>
        <color indexed="30"/>
        <rFont val="Soberana Sans"/>
      </rPr>
      <t xml:space="preserve">
</t>
    </r>
  </si>
  <si>
    <t>F C6. Capacitaciones realizadas</t>
  </si>
  <si>
    <r>
      <t>C6.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</si>
  <si>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Numero total de capacitaciones realizadas)*100</t>
  </si>
  <si>
    <t>A 1 A1. C1 Generación y documentación de nuevos conocimientos</t>
  </si>
  <si>
    <r>
      <t>A1.C1. Promedio de artículos científicos publicados por investigador en activo en el año tn</t>
    </r>
    <r>
      <rPr>
        <i/>
        <sz val="10"/>
        <color indexed="30"/>
        <rFont val="Soberana Sans"/>
      </rPr>
      <t xml:space="preserve">
</t>
    </r>
  </si>
  <si>
    <t>(Número de artículos científicos con arbitraje publicados en el año tn/Número total de investigadores en activo en el año tn)</t>
  </si>
  <si>
    <t>Promedio</t>
  </si>
  <si>
    <t>Gestión-Eficiencia-Semestral</t>
  </si>
  <si>
    <t>A 2 A2.C1. Validación de tecnologías con productores y usuarios de los sectores forestales, agrícolas y pecuarias</t>
  </si>
  <si>
    <r>
      <t xml:space="preserve"> A2.C1. Porcentaje de tecnologías validadas en el año tn con respecto de las tecnologías generadas el año tn-1</t>
    </r>
    <r>
      <rPr>
        <i/>
        <sz val="10"/>
        <color indexed="30"/>
        <rFont val="Soberana Sans"/>
      </rPr>
      <t xml:space="preserve">
</t>
    </r>
  </si>
  <si>
    <t>(Número de tecnologías validadas en el año tn / Número de tecnologías generadas en el año tn-1)*100</t>
  </si>
  <si>
    <t>A 3 A3. C1. Elaboración de publicaciones tecnológicas</t>
  </si>
  <si>
    <r>
      <t>A3.C1 Promedio de publicaciones tecnológicas por investigador en activo en el año tn</t>
    </r>
    <r>
      <rPr>
        <i/>
        <sz val="10"/>
        <color indexed="30"/>
        <rFont val="Soberana Sans"/>
      </rPr>
      <t xml:space="preserve">
</t>
    </r>
  </si>
  <si>
    <t>(Número de publicaciones tecnológicas en el año tn/Número total de investigadores en activo en el año tn)</t>
  </si>
  <si>
    <t>B 4 A4. C2. Capacitación a productores y técnicos a través de cursos, talleres y eventos de difusión</t>
  </si>
  <si>
    <r>
      <t>A4.C2.Promedio de cursos, talleres, eventos demostrativos y foros de divulgación impartidos por investigador en activo en el año tn</t>
    </r>
    <r>
      <rPr>
        <i/>
        <sz val="10"/>
        <color indexed="30"/>
        <rFont val="Soberana Sans"/>
      </rPr>
      <t xml:space="preserve">
</t>
    </r>
  </si>
  <si>
    <t>(Número de cursos, talleres, eventos demostrativos y foros de divulgación impartidos por investigador en el año tn/ Número total de investigadores en activo en el año tn)</t>
  </si>
  <si>
    <t>Gestión-Eficiencia-Trimestral</t>
  </si>
  <si>
    <t>B 5 A5. C2. Capacitación y formación de profesionistas en temas prioritarios del sector agrícola, pecuario y/o forestal</t>
  </si>
  <si>
    <r>
      <t>A5.C2. Promedio de profesionistas del sector atendidos por investigador en activo en el año tn</t>
    </r>
    <r>
      <rPr>
        <i/>
        <sz val="10"/>
        <color indexed="30"/>
        <rFont val="Soberana Sans"/>
      </rPr>
      <t xml:space="preserve">
</t>
    </r>
  </si>
  <si>
    <t>(Número de profesionistas del sector atendidos en el año tn/Número de investigadores en activo en el año tn)</t>
  </si>
  <si>
    <t>B 6 A6.C2. Capacitación de personal</t>
  </si>
  <si>
    <r>
      <t>A6.C2. Porcentaje total de personal del Instituto Nacional de Investigaciones Forestales, Agrícolas y Pecuarias que se capacita en el año tn</t>
    </r>
    <r>
      <rPr>
        <i/>
        <sz val="10"/>
        <color indexed="30"/>
        <rFont val="Soberana Sans"/>
      </rPr>
      <t xml:space="preserve">
</t>
    </r>
  </si>
  <si>
    <t>(Número de personas capacitadas en el año tn/ Número total de personal en activo en el año tn)*100</t>
  </si>
  <si>
    <t>C 7 A8.C4. Elaboración de las Fichas de la Carta Nacional Pesquera</t>
  </si>
  <si>
    <r>
      <t>A8. C4 Porcentaje de avance en la elaboración de las fichas de la Carta Nacional Pesquera</t>
    </r>
    <r>
      <rPr>
        <i/>
        <sz val="10"/>
        <color indexed="30"/>
        <rFont val="Soberana Sans"/>
      </rPr>
      <t xml:space="preserve">
</t>
    </r>
  </si>
  <si>
    <t>(Promedio del porcentaje de avance en la elaboración de las fichas de la Carta Nacional Pesquera / Número de fichas de la Carta Nacional Pesquera comprometidas) x 100</t>
  </si>
  <si>
    <t>D 8 A7.C3. Elaboración de Informes de Investigaciones Científicas y Técnicas que promueven el desarrollo y la innovación tecnológica</t>
  </si>
  <si>
    <r>
      <t>A7.C3. Porcentaje de informes elaborados de investigaciones que promueven el desarrollo y la innovación tecnológica</t>
    </r>
    <r>
      <rPr>
        <i/>
        <sz val="10"/>
        <color indexed="30"/>
        <rFont val="Soberana Sans"/>
      </rPr>
      <t xml:space="preserve">
</t>
    </r>
  </si>
  <si>
    <t>(Número de informes de investigaciones que promueven el desarrollo y la innovación tecnológica/Numero de informes de investigaciones científicas y técnicas programadas)*100</t>
  </si>
  <si>
    <t>E 9 A9.C5. Elaboración de las Fichas de la Carta Nacional Acuícola</t>
  </si>
  <si>
    <r>
      <t>A9.C5 Porcentaje de avance en la elaboración de las fichas de la Carta Nacional Acuícola</t>
    </r>
    <r>
      <rPr>
        <i/>
        <sz val="10"/>
        <color indexed="30"/>
        <rFont val="Soberana Sans"/>
      </rPr>
      <t xml:space="preserve">
</t>
    </r>
  </si>
  <si>
    <t>(Promedio del porcentaje de avance en la elaboración de las fichas de la Carta Nacional Acuícola / Número de fichas de la Carta Nacional Acuícola comprometidas)* 100</t>
  </si>
  <si>
    <t>F 10 A10. C6 Atención a solicitudes de capacitación</t>
  </si>
  <si>
    <r>
      <t>A10.C6. Porcentaje de capacitaciones atendidas</t>
    </r>
    <r>
      <rPr>
        <i/>
        <sz val="10"/>
        <color indexed="30"/>
        <rFont val="Soberana Sans"/>
      </rPr>
      <t xml:space="preserve">
</t>
    </r>
  </si>
  <si>
    <t>(Número de capacitaciones atendidas/Numero de capacitaciones solicitadas)*100</t>
  </si>
  <si>
    <r>
      <t xml:space="preserve">Porcentaje de variación anual del valor de la producción pesquera y acuícola a nivel nacional
</t>
    </r>
    <r>
      <rPr>
        <sz val="10"/>
        <rFont val="Soberana Sans"/>
        <family val="2"/>
      </rPr>
      <t>Sin Información,Sin Justificación</t>
    </r>
  </si>
  <si>
    <r>
      <t xml:space="preserve">Tasa de cambio en el ingreso neto de los productores forestales y agropecuarios encuestados en el uso de innovaciones tecnológicas con respecto de los productores que utilizaron tecnologías testigo
</t>
    </r>
    <r>
      <rPr>
        <sz val="10"/>
        <rFont val="Soberana Sans"/>
        <family val="2"/>
      </rPr>
      <t>Sin Información,Sin Justificación</t>
    </r>
  </si>
  <si>
    <r>
      <t xml:space="preserve">P1.2. Porcentaje de Distritos de Desarrollo Rural en donde se usa tecnología del Instituto Nacional de Investigaciones Forestales, Agrícolas y Pecuarias en el año tn
</t>
    </r>
    <r>
      <rPr>
        <sz val="10"/>
        <rFont val="Soberana Sans"/>
        <family val="2"/>
      </rPr>
      <t>Sin Información,Sin Justificación</t>
    </r>
  </si>
  <si>
    <r>
      <t xml:space="preserve">P1.1 Porcentaje de tecnologías adoptadas por productores y usuarios vinculados con los sectores forestal, agrícola y pecuario en el año tn, con respecto a las tecnologías generadas por el Instituto Nacional de Investigaciones Forestales, Agrícolas y Pecuarias en el año tn-4
</t>
    </r>
    <r>
      <rPr>
        <sz val="10"/>
        <rFont val="Soberana Sans"/>
        <family val="2"/>
      </rPr>
      <t>Sin Información,Sin Justificación</t>
    </r>
  </si>
  <si>
    <r>
      <t xml:space="preserve">P1.3  Porcentaje de Planes de Manejo Pesquero elaborados que integran soluciones tecnológicas
</t>
    </r>
    <r>
      <rPr>
        <sz val="10"/>
        <rFont val="Soberana Sans"/>
        <family val="2"/>
      </rPr>
      <t>Sin Información,Sin Justificación</t>
    </r>
  </si>
  <si>
    <r>
      <t xml:space="preserve">C1.Porcentaje de tecnologías forestales, agrícolas y pecuarias generadas con respecto a las tecnologías generadas en el año tn-4
</t>
    </r>
    <r>
      <rPr>
        <sz val="10"/>
        <rFont val="Soberana Sans"/>
        <family val="2"/>
      </rPr>
      <t>Sin Información,Sin Justificación</t>
    </r>
  </si>
  <si>
    <r>
      <t xml:space="preserve">C2.Porcentaje de tecnologías transferidas a los productores y/o usuarios vinculados con los sectores forestal, agrícola y pecuario en el año tn con respecto de las tecnologías validadas el año  tn-1
</t>
    </r>
    <r>
      <rPr>
        <sz val="10"/>
        <rFont val="Soberana Sans"/>
        <family val="2"/>
      </rPr>
      <t>Sin Información,Sin Justificación</t>
    </r>
  </si>
  <si>
    <r>
      <t xml:space="preserve">C4. Porcentaje de avance en la elaboración de la Carta Nacional Pesquera
</t>
    </r>
    <r>
      <rPr>
        <sz val="10"/>
        <rFont val="Soberana Sans"/>
        <family val="2"/>
      </rPr>
      <t xml:space="preserve"> Causa : El incumplimiento de meta se debió a que la meta programada se realizó con base en una estimación, sin embargo durante el primer trimestre  se autorizó el plan de trabajo y el cronograma de actividades, mismos que impactan en el número de actividades registradas inicialmente por lo que se realizarán ajustes de meta en los subsecuentes trimestres. Cabe mencionar que la cifra también disminuye debido a que para este año sólo se consideran las actividades que son responsabilidad del Instituto. Efecto: No hubo efectos en el ajuste de actividades, toda vez que se cuenta con el tiempo para concluir la conformación de la Carta Nacional Pesquera. Otros Motivos:</t>
    </r>
  </si>
  <si>
    <r>
      <t xml:space="preserve">C3. Porcentaje de opiniones y dictámenes técnicos que promuevan el aprovechamiento sustentable de los recursos pesqueros y acuícolas.
</t>
    </r>
    <r>
      <rPr>
        <sz val="10"/>
        <rFont val="Soberana Sans"/>
        <family val="2"/>
      </rPr>
      <t xml:space="preserve"> Causa : La meta programada no se cumple debido a que las solicitudes de opiniones y dictámenes técnicos son realizadas mayoritariamente por la CONAPESCA, a demanda del sector pesquero y acuícola, factor que no es controlable por el INAPESCA. Efecto: La emisión de opiniones y dictámenes técnicos trae consigo beneficios a favor de los solicitantes, toda vez que en su mayoría los dictámenes y opiniones técnicos están asociados a permisos de pesca. Ello conlleva el aprovechamiento sustentable de los recursos pesqueros y acuícolas. Otros Motivos:</t>
    </r>
  </si>
  <si>
    <r>
      <t xml:space="preserve">C5. Porcentaje de avance en la elaboración de la Carta Nacional Acuícola
</t>
    </r>
    <r>
      <rPr>
        <sz val="10"/>
        <rFont val="Soberana Sans"/>
        <family val="2"/>
      </rPr>
      <t xml:space="preserve"> Causa : La meta establecida se sobrepasó derivado de que se destinó más personal para la atención de las actividades. Aunado a ello, la meta programada se realizó con base en una estimación, sin embargo, durante el primer trimestre se autorizó el plan de trabajo y el cronograma de actividades, mismos que impactan en  las actividades registradas por lo que se realizarán ajustes de meta en los subsecuentes trimestres.  Efecto: No hubo efectos en el ajuste de actividades, toda vez que se cuenta con el tiempo para concluir la conformación de la Carta Nacional Acuícola. Otros Motivos:</t>
    </r>
  </si>
  <si>
    <r>
      <t xml:space="preserve">C6. Porcentaje de capacitaciones realizadas que promueven el desarrollo y la innovación tecnológica
</t>
    </r>
    <r>
      <rPr>
        <sz val="10"/>
        <rFont val="Soberana Sans"/>
        <family val="2"/>
      </rPr>
      <t xml:space="preserve"> Causa : De las capacitaciones desarrolladas durante el trimestre no se realizó ninguna que promueve el desarrollo y la innovación tecnológica, lo anterior debido a que las capacitaciones son solicitadas por el sector pesquero y acuícola. Efecto: Aunque se presenta un retraso en el cumplimiento de la meta, se cuenta con el tiempo suficiente para el cumplimiento de la misma y promover el desarrollo y la innovación tecnológica que el Instituto genera. Otros Motivos:</t>
    </r>
  </si>
  <si>
    <r>
      <t xml:space="preserve">A1.C1. Promedio de artículos científicos publicados por investigador en activo en el año tn
</t>
    </r>
    <r>
      <rPr>
        <sz val="10"/>
        <rFont val="Soberana Sans"/>
        <family val="2"/>
      </rPr>
      <t>Sin Información,Sin Justificación</t>
    </r>
  </si>
  <si>
    <r>
      <t xml:space="preserve"> A2.C1. Porcentaje de tecnologías validadas en el año tn con respecto de las tecnologías generadas el año tn-1
</t>
    </r>
    <r>
      <rPr>
        <sz val="10"/>
        <rFont val="Soberana Sans"/>
        <family val="2"/>
      </rPr>
      <t>Sin Información,Sin Justificación</t>
    </r>
  </si>
  <si>
    <r>
      <t xml:space="preserve">A3.C1 Promedio de publicaciones tecnológicas por investigador en activo en el año tn
</t>
    </r>
    <r>
      <rPr>
        <sz val="10"/>
        <rFont val="Soberana Sans"/>
        <family val="2"/>
      </rPr>
      <t>Sin Información,Sin Justificación</t>
    </r>
  </si>
  <si>
    <r>
      <t xml:space="preserve">A4.C2.Promedio de cursos, talleres, eventos demostrativos y foros de divulgación impartidos por investigador en activo en el año tn
</t>
    </r>
    <r>
      <rPr>
        <sz val="10"/>
        <rFont val="Soberana Sans"/>
        <family val="2"/>
      </rPr>
      <t xml:space="preserve"> Causa : Existen diversas solicitudes para capacitación y/o difusión de conocimientos del INIFAP, mismas que deben ser atendidas, es decir; existen demandas que no se pueden predecir y se atienden de acuerdo al mandato institucional.    Con motivo de la próximas elecciones, en diversos estados de la República y derivado del veda electoral que limita la realización de diversos eventos que pudieran promover indirectamente un apoyo a algún partido o coalición, el Instituto tomó acciones preventivas, por lo que, en medida de lo posible, adelantó los eventos programados    La meta tuvo un alto cumplimiento debido al convenio que se tiene con el proyecto de extensionismo para el impulso al campo mexicano. Efecto: Se impartieron eventos de capacitación y difusión no programados que atendieron a la demanda de aquellas personas físicas y morales que lo solicitaron.    El Instituto tomó conocimiento de la veda electoral y recalendarizó, en medida de lo posible, sus actividades. Otros Motivos:</t>
    </r>
  </si>
  <si>
    <r>
      <t xml:space="preserve">A5.C2. Promedio de profesionistas del sector atendidos por investigador en activo en el año tn
</t>
    </r>
    <r>
      <rPr>
        <sz val="10"/>
        <rFont val="Soberana Sans"/>
        <family val="2"/>
      </rPr>
      <t>Sin Información,Sin Justificación</t>
    </r>
  </si>
  <si>
    <r>
      <t xml:space="preserve">A6.C2. Porcentaje total de personal del Instituto Nacional de Investigaciones Forestales, Agrícolas y Pecuarias que se capacita en el año tn
</t>
    </r>
    <r>
      <rPr>
        <sz val="10"/>
        <rFont val="Soberana Sans"/>
        <family val="2"/>
      </rPr>
      <t xml:space="preserve"> Causa : En el primer trimestre el número de personas capacitadas es mayor a lo programado, derivado de la demanda de capacitación por parte de los funcionarios públicos.  Se programó el Informe de Rendición de Cuentas de conclusión de la Administración Pública Federal, para el 31 de octubre de 2018. Efecto: Se reforzó la oferta de capacitación institucional correspondiente al primer trimestre del ejercicio fiscal.    Otros Motivos:</t>
    </r>
  </si>
  <si>
    <r>
      <t xml:space="preserve">A8. C4 Porcentaje de avance en la elaboración de las fichas de la Carta Nacional Pesquera
</t>
    </r>
    <r>
      <rPr>
        <sz val="10"/>
        <rFont val="Soberana Sans"/>
        <family val="2"/>
      </rPr>
      <t xml:space="preserve"> Causa : La meta no cumplida se debe a que hasta este primer trimestre se comprometieron las fichas de la Carta Nacional Pesquera y su calendario de avance a desarrollar en el año, lo que también representan diferencias contra lo registrado inicialmente. Se ajustarán las metas correspondientes a los siguientes trimestres.  Efecto: No se presentan efectos , toda vez que se concluirá en tiempo la elaboración de las Fichas de la Carta Nacional Pesquera. Otros Motivos:</t>
    </r>
  </si>
  <si>
    <r>
      <t xml:space="preserve">A7.C3. Porcentaje de informes elaborados de investigaciones que promueven el desarrollo y la innovación tecnológica
</t>
    </r>
    <r>
      <rPr>
        <sz val="10"/>
        <rFont val="Soberana Sans"/>
        <family val="2"/>
      </rPr>
      <t xml:space="preserve"> Causa : El incumplimiento de meta se debió a que la meta programada se realizó con base en una estimación, sin embargo durante el primer trimestre se autorizaron los proyectos a desarrollar en el año y que se consideran como "programados". Así mismo, las investigaciones consideradas proporcionarán un informe anual, más no trimestral,   por lo que será hasta el cuarto trimestre que se podrá contabilizar el número de informes que promueven el desarrollo y la innovación tecnológica.  Se realizarán ajustes de meta en los subsecuentes trimestres. Efecto: No se presentan efectos, toda vez que el desarrollo de las investigaciones programadas cumplirán con promover el desarrollo y la innovación tecnológica. Otros Motivos:</t>
    </r>
  </si>
  <si>
    <r>
      <t xml:space="preserve">A9.C5 Porcentaje de avance en la elaboración de las fichas de la Carta Nacional Acuícola
</t>
    </r>
    <r>
      <rPr>
        <sz val="10"/>
        <rFont val="Soberana Sans"/>
        <family val="2"/>
      </rPr>
      <t xml:space="preserve"> Causa : La meta superada durante el primer trimestre es resultado de que se destinó más personal para la atención de las actividades, aunado a que hasta este periodo se comprometieron las fichas de la Carta Nacional Acuícola y su calendario de avance, por lo que se presentan diferencias contra lo registrado inicialmente. Efecto: No se presentan efectos , toda vez que se concluirá en tiempo la elaboración de las Fichas de la Carta Nacional Acuícola Otros Motivos:</t>
    </r>
  </si>
  <si>
    <r>
      <t xml:space="preserve">A10.C6. Porcentaje de capacitaciones atendidas
</t>
    </r>
    <r>
      <rPr>
        <sz val="10"/>
        <rFont val="Soberana Sans"/>
        <family val="2"/>
      </rPr>
      <t xml:space="preserve"> Causa : La meta se cumplió al 100% Efecto: Transferencia de conocimiento en tiempo y forma Otros Motivos:</t>
    </r>
  </si>
  <si>
    <t>P001</t>
  </si>
  <si>
    <t>Diseño y Aplicación de la Política Agropecuaria</t>
  </si>
  <si>
    <t>510-Dirección General de Programación, Presupuesto y Finanzas</t>
  </si>
  <si>
    <t>9 - Impulso a la reconversión productiva en materia agrícola, pecuaria y pesquera</t>
  </si>
  <si>
    <t>Contribuir a impulsar la productividad en el sector agroalimentario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</si>
  <si>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</si>
  <si>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r>
      <t>Porcentaje de Programas presupuestarios de las modalidades S, U, E, B y P de la SAGARPA con un nivel de logro satisfactorio en la metas de los indicadores de la MIR.</t>
    </r>
    <r>
      <rPr>
        <i/>
        <sz val="10"/>
        <color indexed="30"/>
        <rFont val="Soberana Sans"/>
      </rPr>
      <t xml:space="preserve">
</t>
    </r>
  </si>
  <si>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</si>
  <si>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A C1. Matrices de Indicadores para Resultados mejoradas, de los programas presupuestarios de la SAGARPA</t>
  </si>
  <si>
    <r>
      <t xml:space="preserve">C1. Porcentaje de programas presupuestarios de la SAGARPA con Matriz de Indicadores para Resultados mejorada    </t>
    </r>
    <r>
      <rPr>
        <i/>
        <sz val="10"/>
        <color indexed="30"/>
        <rFont val="Soberana Sans"/>
      </rPr>
      <t xml:space="preserve">
</t>
    </r>
  </si>
  <si>
    <t xml:space="preserve">(Número de programas presupuestarios de la SAGARPA con Matriz de Indicadores para Resultados mejorada en el año t) / (Total de Programas presupuestarios de la SAGARPA con Matriz de Indicadores para Resultados en el año t)*100    </t>
  </si>
  <si>
    <t>B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</si>
  <si>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</si>
  <si>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</si>
  <si>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</si>
  <si>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</si>
  <si>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</si>
  <si>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</si>
  <si>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</si>
  <si>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</si>
  <si>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</si>
  <si>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</si>
  <si>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Porcentaje de Programas presupuestarios de las modalidades S, U, E, B y P de la SAGARPA con un nivel de logro satisfactorio en la metas de los indicadores de la MIR.
</t>
    </r>
    <r>
      <rPr>
        <sz val="10"/>
        <rFont val="Soberana Sans"/>
        <family val="2"/>
      </rPr>
      <t>Sin Información,Sin Justificación</t>
    </r>
  </si>
  <si>
    <r>
      <t xml:space="preserve">C1. Porcentaje de programas presupuestarios de la SAGARPA con Matriz de Indicadores para Resultados mejorada    
</t>
    </r>
    <r>
      <rPr>
        <sz val="10"/>
        <rFont val="Soberana Sans"/>
        <family val="2"/>
      </rPr>
      <t>Sin Información,Sin Justificación</t>
    </r>
  </si>
  <si>
    <r>
      <t xml:space="preserve">C2. Porcentaje de Recursos de Apoyo Administrativo Ejercidos
</t>
    </r>
    <r>
      <rPr>
        <sz val="10"/>
        <rFont val="Soberana Sans"/>
        <family val="2"/>
      </rPr>
      <t>Sin Información,Sin Justificación</t>
    </r>
  </si>
  <si>
    <r>
      <t xml:space="preserve">A2.C2. Estructura Programática Sectorial Autorizada
</t>
    </r>
    <r>
      <rPr>
        <sz val="10"/>
        <rFont val="Soberana Sans"/>
        <family val="2"/>
      </rPr>
      <t xml:space="preserve"> Causa : La meta alcanzada se encuentra dentro del umbral verde-amarillo Efecto: La meta alcanzada se encuentra dentro del umbral verde-amarillo Otros Motivos:</t>
    </r>
  </si>
  <si>
    <r>
      <t xml:space="preserve">A1. C1. Porcentaje de Unidades Responsables con Recursos Asignados
</t>
    </r>
    <r>
      <rPr>
        <sz val="10"/>
        <rFont val="Soberana Sans"/>
        <family val="2"/>
      </rPr>
      <t>Sin Información,Sin Justificación</t>
    </r>
  </si>
  <si>
    <t>S240</t>
  </si>
  <si>
    <t xml:space="preserve">Programa de Concurrencia con las Entidades Federativas </t>
  </si>
  <si>
    <t>113-Coordinación General de Delegaciones</t>
  </si>
  <si>
    <t>6 - Elevar el ingreso de los productores y el empleo rural</t>
  </si>
  <si>
    <t>Contribuir a impulsar modelos de asociación que generen economías de escala y mayor valor agregado en el sector agroalimentario. mediante el incremento de la productividad en las Entidades Federativas</t>
  </si>
  <si>
    <t>La línea base es el promedio del crecimiento anual del PIB agropecuario y pesquero de los últimos 12 años.  Tasa = [100(PIBt/PIBt1)]100</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</si>
  <si>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</si>
  <si>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</si>
  <si>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Tasa de variación</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</si>
  <si>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</si>
  <si>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</si>
  <si>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</si>
  <si>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</si>
  <si>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</si>
  <si>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</si>
  <si>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</si>
  <si>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</si>
  <si>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</si>
  <si>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</si>
  <si>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</si>
  <si>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</si>
  <si>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</si>
  <si>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</si>
  <si>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</si>
  <si>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</si>
  <si>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</si>
  <si>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</si>
  <si>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</si>
  <si>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</si>
  <si>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</si>
  <si>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</si>
  <si>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</si>
  <si>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</si>
  <si>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</si>
  <si>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</si>
  <si>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</si>
  <si>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</si>
  <si>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B 4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</si>
  <si>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</si>
  <si>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</si>
  <si>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5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</si>
  <si>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</si>
  <si>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</si>
  <si>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</si>
  <si>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</si>
  <si>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</si>
  <si>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</si>
  <si>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</si>
  <si>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</si>
  <si>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</si>
  <si>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</si>
  <si>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</si>
  <si>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</si>
  <si>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</si>
  <si>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</si>
  <si>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</si>
  <si>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</si>
  <si>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crecimiento del PIB agropecuario y pesquero
</t>
    </r>
    <r>
      <rPr>
        <sz val="10"/>
        <rFont val="Soberana Sans"/>
        <family val="2"/>
      </rPr>
      <t>Sin Información,Sin Justificación</t>
    </r>
  </si>
  <si>
    <r>
      <t xml:space="preserve">Tasa de variación de la productividad total de los factores del sector agroalimentario.
</t>
    </r>
    <r>
      <rPr>
        <sz val="10"/>
        <rFont val="Soberana Sans"/>
        <family val="2"/>
      </rPr>
      <t>Sin Información,Sin Justificación</t>
    </r>
  </si>
  <si>
    <r>
      <t xml:space="preserve">P Tasa de variación en la productividad de la actividad económica apoyada en las Unidades de Producción Primaria del sector agropecuario, pesquero y acuícola en las Entidades Federativas.
</t>
    </r>
    <r>
      <rPr>
        <sz val="10"/>
        <rFont val="Soberana Sans"/>
        <family val="2"/>
      </rPr>
      <t>Sin Información,Sin Justificación</t>
    </r>
  </si>
  <si>
    <r>
      <t xml:space="preserve">C1 Tasa de variación del valor de los activos de las Unidades de Producción Primaria del sector agropecuario, pesquero y acuícola en las Entidades Federativas.
</t>
    </r>
    <r>
      <rPr>
        <sz val="10"/>
        <rFont val="Soberana Sans"/>
        <family val="2"/>
      </rPr>
      <t>Sin Información,Sin Justificación</t>
    </r>
  </si>
  <si>
    <r>
      <t xml:space="preserve">C2.3 Tasa de variación del índice de nivel tecnológico en la actividad acuícola.
</t>
    </r>
    <r>
      <rPr>
        <sz val="10"/>
        <rFont val="Soberana Sans"/>
        <family val="2"/>
      </rPr>
      <t>Sin Información,Sin Justificación</t>
    </r>
  </si>
  <si>
    <r>
      <t xml:space="preserve">C2.4 Tasa de variación del índice de nivel tecnológico en la actividad pesquera.
</t>
    </r>
    <r>
      <rPr>
        <sz val="10"/>
        <rFont val="Soberana Sans"/>
        <family val="2"/>
      </rPr>
      <t>Sin Información,Sin Justificación</t>
    </r>
  </si>
  <si>
    <r>
      <t xml:space="preserve">C2.2 Tasa de variación del índice de nivel tecnológico en la actividad pecuaria.
</t>
    </r>
    <r>
      <rPr>
        <sz val="10"/>
        <rFont val="Soberana Sans"/>
        <family val="2"/>
      </rPr>
      <t>Sin Información,Sin Justificación</t>
    </r>
  </si>
  <si>
    <r>
      <t xml:space="preserve">C2.1 Tasa de variación del índice de nivel tecnológico en la actividad agrícola.
</t>
    </r>
    <r>
      <rPr>
        <sz val="10"/>
        <rFont val="Soberana Sans"/>
        <family val="2"/>
      </rPr>
      <t>Sin Información,Sin Justificación</t>
    </r>
  </si>
  <si>
    <r>
      <t xml:space="preserve">C3 Porcentaje de las unidades de producción en las que se aplican las técnicas de producción adquiridas mediante la capacitación, transferencia de tecnología y asesoría.
</t>
    </r>
    <r>
      <rPr>
        <sz val="10"/>
        <rFont val="Soberana Sans"/>
        <family val="2"/>
      </rPr>
      <t>Sin Información,Sin Justificación</t>
    </r>
  </si>
  <si>
    <r>
      <t xml:space="preserve">A2. C1 Porcentaje de implementación de Proyectos estratégicos agrícolas, pecuarios, pesqueros y acuícolas.
</t>
    </r>
    <r>
      <rPr>
        <sz val="10"/>
        <rFont val="Soberana Sans"/>
        <family val="2"/>
      </rPr>
      <t>Sin Información,Sin Justificación</t>
    </r>
  </si>
  <si>
    <r>
      <t xml:space="preserve">A1.C1 Porcentaje de implementación de Proyectos Productivos agrícolas, pecuarios, pesqueros y acuícolas.
</t>
    </r>
    <r>
      <rPr>
        <sz val="10"/>
        <rFont val="Soberana Sans"/>
        <family val="2"/>
      </rPr>
      <t>Sin Información,Sin Justificación</t>
    </r>
  </si>
  <si>
    <r>
      <t xml:space="preserve">A3. C2 Porcentaje de Unidades de Producción Primaria con paquetes tecnológicos de pesca y acuacultura aplicados
</t>
    </r>
    <r>
      <rPr>
        <sz val="10"/>
        <rFont val="Soberana Sans"/>
        <family val="2"/>
      </rPr>
      <t>Sin Información,Sin Justificación</t>
    </r>
  </si>
  <si>
    <r>
      <t xml:space="preserve">A1. C2 Porcentaje de Unidades de Producción Primaria con paquetes tecnológicos agrícolas para cultivos cíclicos y perennes aplicados    
</t>
    </r>
    <r>
      <rPr>
        <sz val="10"/>
        <rFont val="Soberana Sans"/>
        <family val="2"/>
      </rPr>
      <t>Sin Información,Sin Justificación</t>
    </r>
  </si>
  <si>
    <r>
      <t xml:space="preserve">A2. C2 Porcentaje de Unidades de Producción Primaria con paquetes tecnológicos pecuarios para bovinos y especies menores aplicados
</t>
    </r>
    <r>
      <rPr>
        <sz val="10"/>
        <rFont val="Soberana Sans"/>
        <family val="2"/>
      </rPr>
      <t>Sin Información,Sin Justificación</t>
    </r>
  </si>
  <si>
    <r>
      <t xml:space="preserve">A1. C3 Porcentaje de establecimiento de Centros de capacitación, transferencia de tecnología y desarrollo regional sustentable.
</t>
    </r>
    <r>
      <rPr>
        <sz val="10"/>
        <rFont val="Soberana Sans"/>
        <family val="2"/>
      </rPr>
      <t>Sin Información,Sin Justificación</t>
    </r>
  </si>
  <si>
    <r>
      <t xml:space="preserve">A2.1. C3 Porcentaje de eventos de Capacitación realizados
</t>
    </r>
    <r>
      <rPr>
        <sz val="10"/>
        <rFont val="Soberana Sans"/>
        <family val="2"/>
      </rPr>
      <t>Sin Información,Sin Justificación</t>
    </r>
  </si>
  <si>
    <r>
      <t xml:space="preserve">A2.2.C3 Porcentaje de eventos de transferencia de tecnología realizados.
</t>
    </r>
    <r>
      <rPr>
        <sz val="10"/>
        <rFont val="Soberana Sans"/>
        <family val="2"/>
      </rPr>
      <t>Sin Información,Sin Justificación</t>
    </r>
  </si>
  <si>
    <r>
      <t xml:space="preserve">A3. C3 Porcentaje de eventos de asesoría realizados para el desarrollo de capacidades.
</t>
    </r>
    <r>
      <rPr>
        <sz val="10"/>
        <rFont val="Soberana Sans"/>
        <family val="2"/>
      </rPr>
      <t>Sin Información,Sin Justificación</t>
    </r>
  </si>
  <si>
    <r>
      <t xml:space="preserve">A4. C3  Porcentaje de unidades de producción primaria que reciben asistencia técnica para la elaboración de proyectos ejecutivos.
</t>
    </r>
    <r>
      <rPr>
        <sz val="10"/>
        <rFont val="Soberana Sans"/>
        <family val="2"/>
      </rPr>
      <t>Sin Información,Sin Justificación</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</si>
  <si>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</si>
  <si>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</si>
  <si>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</si>
  <si>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inversión en el desarrollo de capital físico, humano y tecnológico en las Unidades Económicas Rurales.</t>
  </si>
  <si>
    <t>Unidades económicas rurales cuentan con inversión en el desarrollo de capital físico, humano y tecnológico</t>
  </si>
  <si>
    <r>
      <t>Incentivos otorgados a proyectos de inversión beneficiados por el Programa por unidad económica rural</t>
    </r>
    <r>
      <rPr>
        <i/>
        <sz val="10"/>
        <color indexed="30"/>
        <rFont val="Soberana Sans"/>
      </rPr>
      <t xml:space="preserve">
</t>
    </r>
  </si>
  <si>
    <t>Incentivos otorgados por unidad económica rural = Monto de los incentivos otorgados a proyectos de inversión/unidades económicas rurales beneficiadas</t>
  </si>
  <si>
    <t>Pesos</t>
  </si>
  <si>
    <t>A C3 Incentivos económicos entregados a productores para capacitación y certificación</t>
  </si>
  <si>
    <r>
      <t xml:space="preserve">C3.1 Porcentaje de productores capacitados </t>
    </r>
    <r>
      <rPr>
        <i/>
        <sz val="10"/>
        <color indexed="30"/>
        <rFont val="Soberana Sans"/>
      </rPr>
      <t xml:space="preserve">
</t>
    </r>
  </si>
  <si>
    <t xml:space="preserve">(Número total de productores capacitados/Número total de productores apoyados por el Componente de certificación y normalización)* 100    </t>
  </si>
  <si>
    <r>
      <t>C3.2 Porcentaje de productores certificados</t>
    </r>
    <r>
      <rPr>
        <i/>
        <sz val="10"/>
        <color indexed="30"/>
        <rFont val="Soberana Sans"/>
      </rPr>
      <t xml:space="preserve">
</t>
    </r>
  </si>
  <si>
    <t xml:space="preserve">(Número total de productores certificados/Número total de productores capacitados)* 100    </t>
  </si>
  <si>
    <t>B C5 Incentivos económicos otorgados a través de los Componentes que facilitan el acceso al financiamiento a los productores (agrícolas, pecuarios, pesqueros, acuícolas y rurales en su conjunto).</t>
  </si>
  <si>
    <r>
      <t>C5.1 Porcentaje de variación del monto de crédito para beneficiarios del Componente de Acceso al Financiamiento, respecto al año base.</t>
    </r>
    <r>
      <rPr>
        <i/>
        <sz val="10"/>
        <color indexed="30"/>
        <rFont val="Soberana Sans"/>
      </rPr>
      <t xml:space="preserve">
</t>
    </r>
  </si>
  <si>
    <t>(Monto total de crédito otorgado a beneficiarios del Componente, en el año tn / Monto total de crédito otorgado a beneficiarios del Componente, en el año t0)*100</t>
  </si>
  <si>
    <r>
      <t>C5.2 Porcentaje de variación de beneficiarios del Componente de Acceso al Financiamiento, respecto al año base.</t>
    </r>
    <r>
      <rPr>
        <i/>
        <sz val="10"/>
        <color indexed="30"/>
        <rFont val="Soberana Sans"/>
      </rPr>
      <t xml:space="preserve">
</t>
    </r>
  </si>
  <si>
    <t>(Número total de beneficiarios, contabilizados una sola vez, del Componente en el año tn/Número total de beneficiarios, contabilizados una sola vez, del Componente en el año t0)*100</t>
  </si>
  <si>
    <t>C C4 Incentivos económicos otorgados para el Desarrollo productivo del Sur Sureste y Zonas Económicas Especiales</t>
  </si>
  <si>
    <r>
      <t xml:space="preserve">C4. Valor de la inversión detonada por cada peso otorgado para el Desarrollo productivo del Sur Sureste y Zonas Económicas Especiales   </t>
    </r>
    <r>
      <rPr>
        <i/>
        <sz val="10"/>
        <color indexed="30"/>
        <rFont val="Soberana Sans"/>
      </rPr>
      <t xml:space="preserve">
</t>
    </r>
  </si>
  <si>
    <t xml:space="preserve">(Monto de inversión total generada de los proyectos apoyados / Monto total de los incentivos al desarrollo productivo del sur sureste y zonas económicas especiales otorgados)  </t>
  </si>
  <si>
    <t>D C2 Incentivos económicos entregados a las Unidades Económicas Rurales que detonan inversión en activos productivos y agrologística</t>
  </si>
  <si>
    <r>
      <t>C2 Valor de la inversión detonada por los incentivos económicos entregados para activos productivos y agrologística</t>
    </r>
    <r>
      <rPr>
        <i/>
        <sz val="10"/>
        <color indexed="30"/>
        <rFont val="Soberana Sans"/>
      </rPr>
      <t xml:space="preserve">
</t>
    </r>
  </si>
  <si>
    <t>Monto de inversión total de las Unidades Económicas Rurales apoyadas en el año t/Monto total de incentivos económicos entregados a las Unidades Económicas Rurales en el año t</t>
  </si>
  <si>
    <t>razón</t>
  </si>
  <si>
    <t>E C1 Incentivos económicos entregados a las personas físicas o morales, cuya actividad esté vinculada al sector agroalimentario y rural en su conjunto, y otros agentes económicos del sector rural integrados a la cadena productiva para fomentar el uso de instrumentos de administración de riesgos de mercado para dar mayor certidumbre al ingreso.</t>
  </si>
  <si>
    <r>
      <t>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t>
    </r>
    <r>
      <rPr>
        <i/>
        <sz val="10"/>
        <color indexed="30"/>
        <rFont val="Soberana Sans"/>
      </rPr>
      <t xml:space="preserve">
</t>
    </r>
  </si>
  <si>
    <t xml:space="preserve">((Suma total del monto de los incentivos económicos reservados por el Componente en el año tn / Número de incentivos económicos entregados en el año tn) / (Suma total del monto de los incentivos económicos reservados por el Componente en el año t0 / Número de incentivos económicos entregados en el año t0)) - 1 * 100  </t>
  </si>
  <si>
    <t>F C6 Incentivos económicos otorgados a las Unidades Económicas Rurales en los estratos E2, E3 y E4.</t>
  </si>
  <si>
    <r>
      <t>C6. Valor de la inversión detonada por los incentivos económicos entregados a través del componente riesgo compartido</t>
    </r>
    <r>
      <rPr>
        <i/>
        <sz val="10"/>
        <color indexed="30"/>
        <rFont val="Soberana Sans"/>
      </rPr>
      <t xml:space="preserve">
</t>
    </r>
  </si>
  <si>
    <t xml:space="preserve">(Monto de inversión total de las Unidades Económicas Rurales apoyadas en el año t/Monto total de incentivos económicos entregados a las Unidades Económicas Rurales en el año t)*100  </t>
  </si>
  <si>
    <t>A 1 A2.C3 Recepción de solicitudes de Productores Convencionales para su conversion a Productores Orgánicos</t>
  </si>
  <si>
    <r>
      <t>A2.C3 Porcentaje de solicitudes autorizadas por la Unidad Técnica Auxiliar.</t>
    </r>
    <r>
      <rPr>
        <i/>
        <sz val="10"/>
        <color indexed="30"/>
        <rFont val="Soberana Sans"/>
      </rPr>
      <t xml:space="preserve">
</t>
    </r>
  </si>
  <si>
    <t xml:space="preserve">(Número de solicitudes autorizadas por la Unidad Técnica Auxiliar en el año t / Número de solicitudes recibidas en el año t) * 100    </t>
  </si>
  <si>
    <t>B 2 A1.C5 Recepción de solicitudes de operaciones crediticias para el acceso al financiamiento.</t>
  </si>
  <si>
    <r>
      <t>A1.C5 Tasa de variación del número de operaciones beneficiadas al amparo del Componente de Acceso al Financiamiento, respecto al año base.</t>
    </r>
    <r>
      <rPr>
        <i/>
        <sz val="10"/>
        <color indexed="30"/>
        <rFont val="Soberana Sans"/>
      </rPr>
      <t xml:space="preserve">
</t>
    </r>
  </si>
  <si>
    <t>((Número de operaciones beneficiadas en el año tn/Número de operaciones beneficiadas en el año t0)-1)*100</t>
  </si>
  <si>
    <t>C 3 A3. C4 Cuantificación de la variación de los beneficiarios apoyados en los estados del Sur Sureste y Zonas Económicas Especiales.</t>
  </si>
  <si>
    <r>
      <t xml:space="preserve">A3.C4 Tasa de Variación del número de beneficiarios de los proyectos apoyados </t>
    </r>
    <r>
      <rPr>
        <i/>
        <sz val="10"/>
        <color indexed="30"/>
        <rFont val="Soberana Sans"/>
      </rPr>
      <t xml:space="preserve">
</t>
    </r>
  </si>
  <si>
    <t>((Número de beneficiarios apoyados en t/Número de beneficiarios apoyados en t-1)-1)*100</t>
  </si>
  <si>
    <t>C 4 A4. C4 Cuantificación de la variación en el número de proyectos apoyados con cada 100 millones de pesos, en los Estados del Sur Sureste y Zonas Económicas Especiales.</t>
  </si>
  <si>
    <r>
      <t>A4.C4 Tasa de Variación del número de proyectos apoyados por cada 100 mdp de incentivo con respecto al año anterior.</t>
    </r>
    <r>
      <rPr>
        <i/>
        <sz val="10"/>
        <color indexed="30"/>
        <rFont val="Soberana Sans"/>
      </rPr>
      <t xml:space="preserve">
</t>
    </r>
  </si>
  <si>
    <t>((Número de proyectos apoyados con 100 mdp de incentivo otorgado en el año t/Número de proyectos apoyados con 100 mdp de incentivo otorgado en el año t-1)-1)*100</t>
  </si>
  <si>
    <t>D 5 A6.C2 Recepción de solicitudes</t>
  </si>
  <si>
    <r>
      <t>A6.C2 Porcentaje de solicitudes recibidas por el Componente de Activos Productivos y Agrologística</t>
    </r>
    <r>
      <rPr>
        <i/>
        <sz val="10"/>
        <color indexed="30"/>
        <rFont val="Soberana Sans"/>
      </rPr>
      <t xml:space="preserve">
</t>
    </r>
  </si>
  <si>
    <t>(Número de solicitudes recibidas para activos productivos y agrologística en el año t/Número de solicitudes programadas a recibir para activos productivos y agrologística en el año t)*100</t>
  </si>
  <si>
    <t>D 6 A7.C2 Unidades Económicas Rurales apoyadas con activos productivos y agrologística</t>
  </si>
  <si>
    <r>
      <t>A7.1.C2 Porcentaje de Unidades Económicas Rurales con incentivos económicos entregados para activos productivos y agrologística</t>
    </r>
    <r>
      <rPr>
        <i/>
        <sz val="10"/>
        <color indexed="30"/>
        <rFont val="Soberana Sans"/>
      </rPr>
      <t xml:space="preserve">
</t>
    </r>
  </si>
  <si>
    <t>(Número de Unidades Económicas Rurales con incentivos económicos entregados para activos productivos y agrologística en el año t/Número total de Unidades Económicas Rurales que solicitan incentivos económicos para activos productivos y agrologística en el año t)*100</t>
  </si>
  <si>
    <t>Gestión-Eficiencia-Anual</t>
  </si>
  <si>
    <r>
      <t>A7.2.C2 Promedio de la inversión total por Unidad Económica Rural apoyada con incentivos económicos para activos productivos y agrologística</t>
    </r>
    <r>
      <rPr>
        <i/>
        <sz val="10"/>
        <color indexed="30"/>
        <rFont val="Soberana Sans"/>
      </rPr>
      <t xml:space="preserve">
</t>
    </r>
  </si>
  <si>
    <t>Sumatoria de la inversión total de las Unidades Económicas Rurales apoyadas con incentivos económicos para activos productivos y agrologística en el año t/Número de Unidades Económicas Rurales apoyadas con incentivos económicos para activos productivos y agologística en el año t</t>
  </si>
  <si>
    <t>E 7 A5.C1 Gestión de incentivos económicos entregados de las personas físicas o morales, cuya actividad esté vinculada al sector agroalimentario y rural en su conjunto, y otros agentes económicos del sector rural integrados a la cadena productiva.</t>
  </si>
  <si>
    <r>
      <t>A5.C1 Porcentaje de incentivos económicos entregados por el Componente para el fomento en el uso de instrumentos de administración de riesgos de mercado.</t>
    </r>
    <r>
      <rPr>
        <i/>
        <sz val="10"/>
        <color indexed="30"/>
        <rFont val="Soberana Sans"/>
      </rPr>
      <t xml:space="preserve">
</t>
    </r>
  </si>
  <si>
    <t>(Número de incentivos económicos entregados / Número de solicitudes aprobadas)*100</t>
  </si>
  <si>
    <t>F 8 A8.C6 Dictaminación solicitudes Riesgo Compartido</t>
  </si>
  <si>
    <r>
      <t xml:space="preserve">A8.C6 Porcentaje de solicitudes dictaminadas positivas </t>
    </r>
    <r>
      <rPr>
        <i/>
        <sz val="10"/>
        <color indexed="30"/>
        <rFont val="Soberana Sans"/>
      </rPr>
      <t xml:space="preserve">
</t>
    </r>
  </si>
  <si>
    <t xml:space="preserve">(Número de solicitudes dictaminadas positivas en el año t/Número de solicitudes recibidas para el Componente Riesgo Compartido en el año t)*100  </t>
  </si>
  <si>
    <r>
      <t xml:space="preserve">Incentivos otorgados a proyectos de inversión beneficiados por el Programa por unidad económica rural
</t>
    </r>
    <r>
      <rPr>
        <sz val="10"/>
        <rFont val="Soberana Sans"/>
        <family val="2"/>
      </rPr>
      <t>Sin Información,Sin Justificación</t>
    </r>
  </si>
  <si>
    <r>
      <t xml:space="preserve">C3.1 Porcentaje de productores capacitados 
</t>
    </r>
    <r>
      <rPr>
        <sz val="10"/>
        <rFont val="Soberana Sans"/>
        <family val="2"/>
      </rPr>
      <t>Sin Información,Sin Justificación</t>
    </r>
  </si>
  <si>
    <r>
      <t xml:space="preserve">C3.2 Porcentaje de productores certificados
</t>
    </r>
    <r>
      <rPr>
        <sz val="10"/>
        <rFont val="Soberana Sans"/>
        <family val="2"/>
      </rPr>
      <t>Sin Información,Sin Justificación</t>
    </r>
  </si>
  <si>
    <r>
      <t xml:space="preserve">C5.1 Porcentaje de variación del monto de crédito para beneficiarios del Componente de Acceso al Financiamiento, respecto al año base.
</t>
    </r>
    <r>
      <rPr>
        <sz val="10"/>
        <rFont val="Soberana Sans"/>
        <family val="2"/>
      </rPr>
      <t>Sin Información,Sin Justificación</t>
    </r>
  </si>
  <si>
    <r>
      <t xml:space="preserve">C5.2 Porcentaje de variación de beneficiarios del Componente de Acceso al Financiamiento, respecto al año base.
</t>
    </r>
    <r>
      <rPr>
        <sz val="10"/>
        <rFont val="Soberana Sans"/>
        <family val="2"/>
      </rPr>
      <t>Sin Información,Sin Justificación</t>
    </r>
  </si>
  <si>
    <r>
      <t xml:space="preserve">C4. Valor de la inversión detonada por cada peso otorgado para el Desarrollo productivo del Sur Sureste y Zonas Económicas Especiales   
</t>
    </r>
    <r>
      <rPr>
        <sz val="10"/>
        <rFont val="Soberana Sans"/>
        <family val="2"/>
      </rPr>
      <t>Sin Información,Sin Justificación</t>
    </r>
  </si>
  <si>
    <r>
      <t xml:space="preserve">C2 Valor de la inversión detonada por los incentivos económicos entregados para activos productivos y agrologística
</t>
    </r>
    <r>
      <rPr>
        <sz val="10"/>
        <rFont val="Soberana Sans"/>
        <family val="2"/>
      </rPr>
      <t>Sin Información,Sin Justificación</t>
    </r>
  </si>
  <si>
    <r>
      <t xml:space="preserve">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
</t>
    </r>
    <r>
      <rPr>
        <sz val="10"/>
        <rFont val="Soberana Sans"/>
        <family val="2"/>
      </rPr>
      <t>Sin Información,Sin Justificación</t>
    </r>
  </si>
  <si>
    <r>
      <t xml:space="preserve">C6. Valor de la inversión detonada por los incentivos económicos entregados a través del componente riesgo compartido
</t>
    </r>
    <r>
      <rPr>
        <sz val="10"/>
        <rFont val="Soberana Sans"/>
        <family val="2"/>
      </rPr>
      <t>Sin Información,Sin Justificación</t>
    </r>
  </si>
  <si>
    <r>
      <t xml:space="preserve">A2.C3 Porcentaje de solicitudes autorizadas por la Unidad Técnica Auxiliar.
</t>
    </r>
    <r>
      <rPr>
        <sz val="10"/>
        <rFont val="Soberana Sans"/>
        <family val="2"/>
      </rPr>
      <t>Sin Información,Sin Justificación</t>
    </r>
  </si>
  <si>
    <r>
      <t xml:space="preserve">A1.C5 Tasa de variación del número de operaciones beneficiadas al amparo del Componente de Acceso al Financiamiento, respecto al año base.
</t>
    </r>
    <r>
      <rPr>
        <sz val="10"/>
        <rFont val="Soberana Sans"/>
        <family val="2"/>
      </rPr>
      <t>Sin Información,Sin Justificación</t>
    </r>
  </si>
  <si>
    <r>
      <t xml:space="preserve">A3.C4 Tasa de Variación del número de beneficiarios de los proyectos apoyados 
</t>
    </r>
    <r>
      <rPr>
        <sz val="10"/>
        <rFont val="Soberana Sans"/>
        <family val="2"/>
      </rPr>
      <t>Sin Información,Sin Justificación</t>
    </r>
  </si>
  <si>
    <r>
      <t xml:space="preserve">A4.C4 Tasa de Variación del número de proyectos apoyados por cada 100 mdp de incentivo con respecto al año anterior.
</t>
    </r>
    <r>
      <rPr>
        <sz val="10"/>
        <rFont val="Soberana Sans"/>
        <family val="2"/>
      </rPr>
      <t>Sin Información,Sin Justificación</t>
    </r>
  </si>
  <si>
    <r>
      <t xml:space="preserve">A6.C2 Porcentaje de solicitudes recibidas por el Componente de Activos Productivos y Agrologística
</t>
    </r>
    <r>
      <rPr>
        <sz val="10"/>
        <rFont val="Soberana Sans"/>
        <family val="2"/>
      </rPr>
      <t>Sin Información,Sin Justificación</t>
    </r>
  </si>
  <si>
    <r>
      <t xml:space="preserve">A7.1.C2 Porcentaje de Unidades Económicas Rurales con incentivos económicos entregados para activos productivos y agrologística
</t>
    </r>
    <r>
      <rPr>
        <sz val="10"/>
        <rFont val="Soberana Sans"/>
        <family val="2"/>
      </rPr>
      <t>Sin Información,Sin Justificación</t>
    </r>
  </si>
  <si>
    <r>
      <t xml:space="preserve">A7.2.C2 Promedio de la inversión total por Unidad Económica Rural apoyada con incentivos económicos para activos productivos y agrologística
</t>
    </r>
    <r>
      <rPr>
        <sz val="10"/>
        <rFont val="Soberana Sans"/>
        <family val="2"/>
      </rPr>
      <t>Sin Información,Sin Justificación</t>
    </r>
  </si>
  <si>
    <r>
      <t xml:space="preserve">A5.C1 Porcentaje de incentivos económicos entregados por el Componente para el fomento en el uso de instrumentos de administración de riesgos de mercado.
</t>
    </r>
    <r>
      <rPr>
        <sz val="10"/>
        <rFont val="Soberana Sans"/>
        <family val="2"/>
      </rPr>
      <t>Sin Información,Sin Justificación</t>
    </r>
  </si>
  <si>
    <r>
      <t xml:space="preserve">A8.C6 Porcentaje de solicitudes dictaminadas positivas 
</t>
    </r>
    <r>
      <rPr>
        <sz val="10"/>
        <rFont val="Soberana Sans"/>
        <family val="2"/>
      </rPr>
      <t>Sin Información,Sin Justificación</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</si>
  <si>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</si>
  <si>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</si>
  <si>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</si>
  <si>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el aumento del valor de la producción de las Unidades Productivas Agrícolas.</t>
  </si>
  <si>
    <r>
      <t>F1 Índice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</si>
  <si>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</si>
  <si>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</si>
  <si>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P1 Índice de valor de la producción agrícola</t>
    </r>
    <r>
      <rPr>
        <i/>
        <sz val="10"/>
        <color indexed="30"/>
        <rFont val="Soberana Sans"/>
      </rPr>
      <t xml:space="preserve">
</t>
    </r>
  </si>
  <si>
    <t>(Valor de la producción agrícola en el año tn/ Valor de la producción agrícola en el año t0)*100</t>
  </si>
  <si>
    <r>
      <t>P2 Porcentaje de Unidades Económicas Rurales Agrícolas apoyadas por el programa en el año t</t>
    </r>
    <r>
      <rPr>
        <i/>
        <sz val="10"/>
        <color indexed="30"/>
        <rFont val="Soberana Sans"/>
      </rPr>
      <t xml:space="preserve">
</t>
    </r>
  </si>
  <si>
    <t>(Número de Unidades Económicas Rurales Agrícolas apoyadas por el programa en el año t/ Total de Unidades Económicas Rurales Agrícolas)*100</t>
  </si>
  <si>
    <t>A C1.1 Incentivos económicos otorgados para incrementar la capitalización productiva agrícola en las UERAS.</t>
  </si>
  <si>
    <r>
      <t>C1.1 Tasa de variación de UERA con incentivos económicos otorgados para  la modernización de  maquinaria y equipo</t>
    </r>
    <r>
      <rPr>
        <i/>
        <sz val="10"/>
        <color indexed="30"/>
        <rFont val="Soberana Sans"/>
      </rPr>
      <t xml:space="preserve">
</t>
    </r>
  </si>
  <si>
    <t>[((Número de UERA con incentivos económicos otorgados para la adquisición de maquinaria y equipo  en el periodo tn / Número de UERA con incentivos económicos otorgados para la adquisición de maquinaria y equipos  en el periodo t0 ) -1) * 100]</t>
  </si>
  <si>
    <t>B C4.2 Incentivos económicos otorgados para el mejoramiento productivo del suelo y agua en las UERA beneficiadas.</t>
  </si>
  <si>
    <r>
      <t>C4.2 Porcentaje de ahorro del volumen de agua utilizado en predios beneficiados</t>
    </r>
    <r>
      <rPr>
        <i/>
        <sz val="10"/>
        <color indexed="30"/>
        <rFont val="Soberana Sans"/>
      </rPr>
      <t xml:space="preserve">
</t>
    </r>
  </si>
  <si>
    <t>(Volumen de agua ahorrado con sistemas de riego tecnificado acumulados al año n/Volumen de agua ahorrado programada en el sexenio)*100</t>
  </si>
  <si>
    <t>C C5. Incentivos económicos entregados a las Unidades Económicas Rurales (UERA) para invertir en actividades productivas</t>
  </si>
  <si>
    <r>
      <t>C5.1 Porcentaje de beneficiarios satisfechos por el componente PROAGRO Productivo</t>
    </r>
    <r>
      <rPr>
        <i/>
        <sz val="10"/>
        <color indexed="30"/>
        <rFont val="Soberana Sans"/>
      </rPr>
      <t xml:space="preserve">
</t>
    </r>
  </si>
  <si>
    <t>(Número de beneficiarios encuestados satisfechos en t/ Total de beneficiarios encuestados en t) * 100</t>
  </si>
  <si>
    <t>Gestión-Calidad-Semestral</t>
  </si>
  <si>
    <r>
      <t>C5.2 Porcentaje de incentivos económicos acreditados por las UERA para invertir en actividades productivas</t>
    </r>
    <r>
      <rPr>
        <i/>
        <sz val="10"/>
        <color indexed="30"/>
        <rFont val="Soberana Sans"/>
      </rPr>
      <t xml:space="preserve">
</t>
    </r>
  </si>
  <si>
    <t>(Monto de incentivos acreditados por las UERA para invertir en actividades productivas/Monto total de incentivos dispersados por el PROAGRO)*100</t>
  </si>
  <si>
    <t>D C3. Incentivos económicos entregados a personas morales dedicadas a investigación, innovación y desarrollo tecnológico en las UERA</t>
  </si>
  <si>
    <r>
      <t>C3. Porcentaje de proyectos apoyadas con incentivos económicos para el desarrollo de investigación, innovación, desarrollo tecnológico, transferencia de tecnología para incrementar la productividad en las UERA y/o promover la conservación de los recursos Fitogenéticos nativos.</t>
    </r>
    <r>
      <rPr>
        <i/>
        <sz val="10"/>
        <color indexed="30"/>
        <rFont val="Soberana Sans"/>
      </rPr>
      <t xml:space="preserve">
</t>
    </r>
  </si>
  <si>
    <t xml:space="preserve">(Número de proyectos apoyados con incentivos económicos / Número de proyectos ingresados)*100.    </t>
  </si>
  <si>
    <t>E C1.2 Incentivos económicos entregados para fomentar la capitalización productiva agrícola en las UERAS.</t>
  </si>
  <si>
    <r>
      <t>C1.2 Porcentaje de UERA con incentivos económicos entregados para incrementar el nivel tecnológico de los cultivos</t>
    </r>
    <r>
      <rPr>
        <i/>
        <sz val="10"/>
        <color indexed="30"/>
        <rFont val="Soberana Sans"/>
      </rPr>
      <t xml:space="preserve">
</t>
    </r>
  </si>
  <si>
    <t>(Número de UERA con incentivos económicos entregados para incrementar el nivel tecnológico de los cultivos/Número de UERA con dictamen positivo para incrementar el nivel tecnológico de los cultivos) *100</t>
  </si>
  <si>
    <t>F C2. Incentivos económicos entregados a las UERA para el impulso de estrategias integrales de Política Pública Agrícola.</t>
  </si>
  <si>
    <r>
      <t>C2. Porcentaje de UERA con incentivos económicos entregados para incrementar la infraestructura, equipo y servicios en las cadenas de valor.</t>
    </r>
    <r>
      <rPr>
        <i/>
        <sz val="10"/>
        <color indexed="30"/>
        <rFont val="Soberana Sans"/>
      </rPr>
      <t xml:space="preserve">
</t>
    </r>
  </si>
  <si>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</si>
  <si>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G C4.1 Incentivos económicos otorgados para el mejoramiento productivo del suelo y agua en las UERA beneficiadas.</t>
  </si>
  <si>
    <r>
      <t>C4.1  Porcentaje de superficie tecnificada en el año n con respecto a la superficie programada en el sexenio</t>
    </r>
    <r>
      <rPr>
        <i/>
        <sz val="10"/>
        <color indexed="30"/>
        <rFont val="Soberana Sans"/>
      </rPr>
      <t xml:space="preserve">
</t>
    </r>
  </si>
  <si>
    <t>(Superficie tecnificada acumulada al año n / superficie programada en el sexenio)*100</t>
  </si>
  <si>
    <t>H C6.1 Hectáreas apoyadas para la implementación de tecnologías y prácticas sustentables que permitan mejorar las condiciones productivas del suelo.</t>
  </si>
  <si>
    <r>
      <t xml:space="preserve">C6.1 Porcentaje de hectáreas apoyadas para la implementación de tecnologías y buenas practicas sustentables que permitan mejorar las condiciones productivas del suelo </t>
    </r>
    <r>
      <rPr>
        <i/>
        <sz val="10"/>
        <color indexed="30"/>
        <rFont val="Soberana Sans"/>
      </rPr>
      <t xml:space="preserve">
</t>
    </r>
  </si>
  <si>
    <t xml:space="preserve">(Número de hectáreas apoyadas para la implementación de tecnologías y buenas practicas agrícolas sustentables que permitan mejorar las condiciones productivas del suelo / Número de hectáreas programadas que son población objetivo en el sexenio para tecnologías y buenas practicas agrícolas sustentables que permitan mejorar las condiciones productivas del suelo )*100    </t>
  </si>
  <si>
    <t>I C6.2 Unidades económicas rurales agrícolas implementan el uso y aprovechamiento de energías renovables</t>
  </si>
  <si>
    <r>
      <t>C6.2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</si>
  <si>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Número de unidades económicas rurales agrícolas que son población objetivo en el sexenio para el uso y aprovechamiento de energías renovables)*100</t>
  </si>
  <si>
    <t>A 1 A1.C1.1 Dictamen de solicitudes en mecanización y equipamiento para el otorgamiento de incentivos económicos.</t>
  </si>
  <si>
    <r>
      <t>A1.C1.1 Porcentaje de solicitudes para la modernización de maquinaria y equipo dictaminadas positivas</t>
    </r>
    <r>
      <rPr>
        <i/>
        <sz val="10"/>
        <color indexed="30"/>
        <rFont val="Soberana Sans"/>
      </rPr>
      <t xml:space="preserve">
</t>
    </r>
  </si>
  <si>
    <t>(Número de solicitudes dictaminadas positivas en mecanización y equipamiento/Número total de solicitudes recibidas en mecanización y equipamiento)*100</t>
  </si>
  <si>
    <t>A 2 A1.C1.2 Dictamen de solicitudes en Agroproducción para el otorgamiento de incentivos económicos</t>
  </si>
  <si>
    <r>
      <t>A1.C1.2 Porcentaje de solicitudes dictaminadas positivas en Agroproducción.</t>
    </r>
    <r>
      <rPr>
        <i/>
        <sz val="10"/>
        <color indexed="30"/>
        <rFont val="Soberana Sans"/>
      </rPr>
      <t xml:space="preserve">
</t>
    </r>
  </si>
  <si>
    <t>(Número de solicitudes dictaminadas positivas Agroproducción/Número total de solicitudes recibidas en Agroproduccion) *100</t>
  </si>
  <si>
    <t>B 3 A1.C6.1 Apoyo a proyectos para el uso y aprovechamiento de energías renovables</t>
  </si>
  <si>
    <r>
      <t>A1.C6.1 Porcentaje de proyectos apoyados para el uso y aprovechamiento de energías renovables</t>
    </r>
    <r>
      <rPr>
        <i/>
        <sz val="10"/>
        <color indexed="30"/>
        <rFont val="Soberana Sans"/>
      </rPr>
      <t xml:space="preserve">
</t>
    </r>
  </si>
  <si>
    <t xml:space="preserve">(Número de proyectos apoyados para el uso y aprovechamiento de energías renovables /número de proyectos solicitados)*100  </t>
  </si>
  <si>
    <t>B 4 A1.C6.2 Apoyo a proyectos que implementen prácticas y tecnologías sustentables que permitan mejorar las condiciones productivas del suelo.</t>
  </si>
  <si>
    <r>
      <t>A1.C6.2  Porcentaje de proyectos apoyados para la implementación de tecnologías y prácticas sustentables que permitan mejorar las condiciones productivas del suelo.</t>
    </r>
    <r>
      <rPr>
        <i/>
        <sz val="10"/>
        <color indexed="30"/>
        <rFont val="Soberana Sans"/>
      </rPr>
      <t xml:space="preserve">
</t>
    </r>
  </si>
  <si>
    <t xml:space="preserve">(Número de proyectos apoyados para la implementación  de tecnologías y buenas practicas agrícolas sustentables que permitan mejorar las condiciones productivas del suelo / Número total de proyectos recibidos para la implementación  de tecnologías y buenas practicas agrícolas sustentables que permitan mejorar las condiciones productivas del suelo en el año)*100    </t>
  </si>
  <si>
    <t>D 5 A1.C4.1 Proyectos apoyados por el Componente Tecnificación de Riego</t>
  </si>
  <si>
    <r>
      <t>A1.C4.1 Porcentaje de proyectos del Componente de Tecnificación del Riego apoyados respecto al total de proyectos dictaminados positivos</t>
    </r>
    <r>
      <rPr>
        <i/>
        <sz val="10"/>
        <color indexed="30"/>
        <rFont val="Soberana Sans"/>
      </rPr>
      <t xml:space="preserve">
</t>
    </r>
  </si>
  <si>
    <t>[(Número de proyectos de Tecnificación del Riego apoyados) / (Total de proyectos de Tecnificación del Riego dictaminados positivos)* 100]</t>
  </si>
  <si>
    <t>E 6 A1.C2 Instrumentación de proyectos de infraestructura de cubierta de superficies.</t>
  </si>
  <si>
    <r>
      <t>A1.C2 Porcentaje de proyectos de infraestructura de cubierta de superficies apoyados</t>
    </r>
    <r>
      <rPr>
        <i/>
        <sz val="10"/>
        <color indexed="30"/>
        <rFont val="Soberana Sans"/>
      </rPr>
      <t xml:space="preserve">
</t>
    </r>
  </si>
  <si>
    <t>(Número de proyectos de infraestructura de cubierta de superficie pagados/Número total de proyectos de infraestructura de cubierta de superficie con dictamen positivo) *100</t>
  </si>
  <si>
    <t>E 7 A2.C2 Porcentaje de solicitudes dictaminadas positivas para la organización de Comités Sistemas Producto.</t>
  </si>
  <si>
    <r>
      <t>A2.C2 Porcentaje de solicitudes dictaminadas positivas para los Comités Nacionales Sistemas Producto.</t>
    </r>
    <r>
      <rPr>
        <i/>
        <sz val="10"/>
        <color indexed="30"/>
        <rFont val="Soberana Sans"/>
      </rPr>
      <t xml:space="preserve">
</t>
    </r>
  </si>
  <si>
    <t>(Número de solicitudes dictaminadas positivas para el fortalecimiento de los Comités Nacionales Sistema Producto/Número total de solicitudes recibidas para el fortalecimiento de los Comités Nacionales Sistema Producto) *100</t>
  </si>
  <si>
    <t>F 8 A3.C2 Instrumentación de proyectos de infraestructura de producción integral</t>
  </si>
  <si>
    <r>
      <t>A3.C2  Porcentaje de proyectos de Infraestructura y Equipamiento para Instalaciones Productivas con incentivos económicos entregados</t>
    </r>
    <r>
      <rPr>
        <i/>
        <sz val="10"/>
        <color indexed="30"/>
        <rFont val="Soberana Sans"/>
      </rPr>
      <t xml:space="preserve">
</t>
    </r>
  </si>
  <si>
    <t>(Número de proyectos en equipamiento e infraestructura para instalaciones productivas con incentivos económicos entregados /Número de proyectos en equipamiento e infraestructura para instalaciones productivas con con dictamen positivo) *100</t>
  </si>
  <si>
    <t>F 9 A4.C2 Porcentaje de proyectos de infraestructura y equipo para modelos asociativos instrumentados.</t>
  </si>
  <si>
    <r>
      <t>A4.C2 Porcentaje de proyectos de infraestructura y equipo para modelos asociativos de impacto regional con incentivos económicos entregados.</t>
    </r>
    <r>
      <rPr>
        <i/>
        <sz val="10"/>
        <color indexed="30"/>
        <rFont val="Soberana Sans"/>
      </rPr>
      <t xml:space="preserve">
</t>
    </r>
  </si>
  <si>
    <t>(Número de proyectos de infraestructura y equipo para modelos asociativos instrumentados/Número total de proyectos de infraestructura y equipo para modelos asociativos con dictamen positivo) *100</t>
  </si>
  <si>
    <t>F 10 A1.C3 Aprobación de proyectos en función de la Agenda nacional de innovación.</t>
  </si>
  <si>
    <r>
      <t>Porcentaje de proyectos dictaminados para el desarrollo de investigación, innovación, desarrollo tecnológico, transferencia de tecnología para incrementar la productividad en las UERA y/o promover la conservación de los recursos Fitogenéticos nativos.</t>
    </r>
    <r>
      <rPr>
        <i/>
        <sz val="10"/>
        <color indexed="30"/>
        <rFont val="Soberana Sans"/>
      </rPr>
      <t xml:space="preserve">
</t>
    </r>
  </si>
  <si>
    <t xml:space="preserve">(Número de proyectos dictaminados en el año t/ Número de proyectos ingresados en el año t)*100    </t>
  </si>
  <si>
    <t>G 11 A1.C5 Dispersión de incentivos económicos a productores agrícolas del PROAGRO productivo</t>
  </si>
  <si>
    <r>
      <t>A1.C5 Porcentaje de incentivos económicos dispersados por el PROAGRO Productivo en el año calendario t.</t>
    </r>
    <r>
      <rPr>
        <i/>
        <sz val="10"/>
        <color indexed="30"/>
        <rFont val="Soberana Sans"/>
      </rPr>
      <t xml:space="preserve">
</t>
    </r>
  </si>
  <si>
    <t>(Incentivos económicos dispersados en el año calendario t / Total de incentivos económicos presupuestados para el año calendario t) * 100</t>
  </si>
  <si>
    <r>
      <t xml:space="preserve">F1 Índice de productividad de la población ocupada en la Rama Agrícola
</t>
    </r>
    <r>
      <rPr>
        <sz val="10"/>
        <rFont val="Soberana Sans"/>
        <family val="2"/>
      </rPr>
      <t>Sin Información,Sin Justificación</t>
    </r>
  </si>
  <si>
    <r>
      <t xml:space="preserve">P1 Índice de valor de la producción agrícola
</t>
    </r>
    <r>
      <rPr>
        <sz val="10"/>
        <rFont val="Soberana Sans"/>
        <family val="2"/>
      </rPr>
      <t>Sin Información,Sin Justificación</t>
    </r>
  </si>
  <si>
    <r>
      <t xml:space="preserve">P2 Porcentaje de Unidades Económicas Rurales Agrícolas apoyadas por el programa en el año t
</t>
    </r>
    <r>
      <rPr>
        <sz val="10"/>
        <rFont val="Soberana Sans"/>
        <family val="2"/>
      </rPr>
      <t>Sin Información,Sin Justificación</t>
    </r>
  </si>
  <si>
    <r>
      <t xml:space="preserve">C1.1 Tasa de variación de UERA con incentivos económicos otorgados para  la modernización de  maquinaria y equipo
</t>
    </r>
    <r>
      <rPr>
        <sz val="10"/>
        <rFont val="Soberana Sans"/>
        <family val="2"/>
      </rPr>
      <t>Sin Información,Sin Justificación</t>
    </r>
  </si>
  <si>
    <r>
      <t xml:space="preserve">C4.2 Porcentaje de ahorro del volumen de agua utilizado en predios beneficiados
</t>
    </r>
    <r>
      <rPr>
        <sz val="10"/>
        <rFont val="Soberana Sans"/>
        <family val="2"/>
      </rPr>
      <t>Sin Información,Sin Justificación</t>
    </r>
  </si>
  <si>
    <r>
      <t xml:space="preserve">C5.1 Porcentaje de beneficiarios satisfechos por el componente PROAGRO Productivo
</t>
    </r>
    <r>
      <rPr>
        <sz val="10"/>
        <rFont val="Soberana Sans"/>
        <family val="2"/>
      </rPr>
      <t>Sin Información,Sin Justificación</t>
    </r>
  </si>
  <si>
    <r>
      <t xml:space="preserve">C5.2 Porcentaje de incentivos económicos acreditados por las UERA para invertir en actividades productivas
</t>
    </r>
    <r>
      <rPr>
        <sz val="10"/>
        <rFont val="Soberana Sans"/>
        <family val="2"/>
      </rPr>
      <t xml:space="preserve"> Causa : Modificación presupuestal. Al primer trimestre de 2018, el PEF anual de $9,093,885,476 por concepto de incentivos tuvo las siguientes modificaciones:  -Una ampliación de $23,044,103.00, derivada de movimientos presupuestales del esquema de capacitación y asistencia técnica,  y una reducción presupuestal de $300,000,000.00  generada a nivel presupuestal al Componente, modificando el PEF anual por concepto de incentivos a $8,816,929,579.00   Avance trimestral. Con cifras preliminares al primer trimestre, se acreditaron $255,542,865.80, cifra superior en 1.90 puntos porcentuales, a la meta programada al trimestre de uno porciento.  El avance registrado durante el primer trimestre se debe a que un mayor número de  productores, respecto a los programados, cumplió  normativamente con su obligación de acreditar el incentivo entregado conforme a la normatividad establecida por el Componente PROAGRO Productivo Efecto: Los productores que cumplieron con su responsabilidad normativa de comprobar el uso y destino del incentivo entregado, comprobaron documentalmente la vinculación del Incentivo en conceptos como: fertilizantes, semillas, mano de obra, abonos, productos fitosanitarios, maquinaria, entre otros, para el desarrollo de actividades productivas en sus predios, coadyuvando al cumplimiento del objetivo del Programa de Fomento a la Agricultura de incrementar la producción y productividad. Otros Motivos:</t>
    </r>
  </si>
  <si>
    <r>
      <t xml:space="preserve">C3. Porcentaje de proyectos apoyadas con incentivos económicos para el desarrollo de investigación, innovación, desarrollo tecnológico, transferencia de tecnología para incrementar la productividad en las UERA y/o promover la conservación de los recursos Fitogenéticos nativos.
</t>
    </r>
    <r>
      <rPr>
        <sz val="10"/>
        <rFont val="Soberana Sans"/>
        <family val="2"/>
      </rPr>
      <t>Sin Información,Sin Justificación</t>
    </r>
  </si>
  <si>
    <r>
      <t xml:space="preserve">C1.2 Porcentaje de UERA con incentivos económicos entregados para incrementar el nivel tecnológico de los cultivos
</t>
    </r>
    <r>
      <rPr>
        <sz val="10"/>
        <rFont val="Soberana Sans"/>
        <family val="2"/>
      </rPr>
      <t>Sin Información,Sin Justificación</t>
    </r>
  </si>
  <si>
    <r>
      <t xml:space="preserve">C2. Porcentaje de UERA con incentivos económicos entregados para incrementar la infraestructura, equipo y servicios en las cadenas de valor.
</t>
    </r>
    <r>
      <rPr>
        <sz val="10"/>
        <rFont val="Soberana Sans"/>
        <family val="2"/>
      </rPr>
      <t>Sin Información,Sin Justificación</t>
    </r>
  </si>
  <si>
    <r>
      <t xml:space="preserve">C4.1  Porcentaje de superficie tecnificada en el año n con respecto a la superficie programada en el sexenio
</t>
    </r>
    <r>
      <rPr>
        <sz val="10"/>
        <rFont val="Soberana Sans"/>
        <family val="2"/>
      </rPr>
      <t>Sin Información,Sin Justificación</t>
    </r>
  </si>
  <si>
    <r>
      <t xml:space="preserve">C6.1 Porcentaje de hectáreas apoyadas para la implementación de tecnologías y buenas practicas sustentables que permitan mejorar las condiciones productivas del suelo 
</t>
    </r>
    <r>
      <rPr>
        <sz val="10"/>
        <rFont val="Soberana Sans"/>
        <family val="2"/>
      </rPr>
      <t>Sin Información,Sin Justificación</t>
    </r>
  </si>
  <si>
    <r>
      <t xml:space="preserve">C6.2 Porcentaje de unidades económicas rurales agrícolas apoyadas para el uso y aprovechamiento de energías renovables
</t>
    </r>
    <r>
      <rPr>
        <sz val="10"/>
        <rFont val="Soberana Sans"/>
        <family val="2"/>
      </rPr>
      <t>Sin Información,Sin Justificación</t>
    </r>
  </si>
  <si>
    <r>
      <t xml:space="preserve">A1.C1.1 Porcentaje de solicitudes para la modernización de maquinaria y equipo dictaminadas positivas
</t>
    </r>
    <r>
      <rPr>
        <sz val="10"/>
        <rFont val="Soberana Sans"/>
        <family val="2"/>
      </rPr>
      <t>Sin Información,Sin Justificación</t>
    </r>
  </si>
  <si>
    <r>
      <t xml:space="preserve">A1.C1.2 Porcentaje de solicitudes dictaminadas positivas en Agroproducción.
</t>
    </r>
    <r>
      <rPr>
        <sz val="10"/>
        <rFont val="Soberana Sans"/>
        <family val="2"/>
      </rPr>
      <t>Sin Información,Sin Justificación</t>
    </r>
  </si>
  <si>
    <r>
      <t xml:space="preserve">A1.C6.1 Porcentaje de proyectos apoyados para el uso y aprovechamiento de energías renovables
</t>
    </r>
    <r>
      <rPr>
        <sz val="10"/>
        <rFont val="Soberana Sans"/>
        <family val="2"/>
      </rPr>
      <t xml:space="preserve"> Causa : Durante el primer trimestre, la operación del Componente Energías Renovables se encuentra en la fase de recepción y dictaminación de solicitudes, es por ello que para este periodo se programo el avance del 0% Efecto: No se tienen efectos porque se está trabajando de acuerdo con lo programado Otros Motivos:</t>
    </r>
  </si>
  <si>
    <r>
      <t xml:space="preserve">A1.C6.2  Porcentaje de proyectos apoyados para la implementación de tecnologías y prácticas sustentables que permitan mejorar las condiciones productivas del suelo.
</t>
    </r>
    <r>
      <rPr>
        <sz val="10"/>
        <rFont val="Soberana Sans"/>
        <family val="2"/>
      </rPr>
      <t xml:space="preserve"> Causa : Durante el primer trimestre, la operación del Incentivo Recuperación de Suelos con degradación agroquímica, principalmente pérdida de fertilidad, se encuentra en la fase de recepción de solicitudes, es por ello que se programo el avance del 0% Efecto: Sin Efectos Otros Motivos:</t>
    </r>
  </si>
  <si>
    <r>
      <t xml:space="preserve">A1.C4.1 Porcentaje de proyectos del Componente de Tecnificación del Riego apoyados respecto al total de proyectos dictaminados positivos
</t>
    </r>
    <r>
      <rPr>
        <sz val="10"/>
        <rFont val="Soberana Sans"/>
        <family val="2"/>
      </rPr>
      <t>Sin Información,Sin Justificación</t>
    </r>
  </si>
  <si>
    <r>
      <t xml:space="preserve">A1.C2 Porcentaje de proyectos de infraestructura de cubierta de superficies apoyados
</t>
    </r>
    <r>
      <rPr>
        <sz val="10"/>
        <rFont val="Soberana Sans"/>
        <family val="2"/>
      </rPr>
      <t xml:space="preserve"> Causa : Etapa de revisión, análisis y pre-dictamen de proyectos entregados Efecto: No presenta efecto  Otros Motivos:</t>
    </r>
  </si>
  <si>
    <r>
      <t xml:space="preserve">A2.C2 Porcentaje de solicitudes dictaminadas positivas para los Comités Nacionales Sistemas Producto.
</t>
    </r>
    <r>
      <rPr>
        <sz val="10"/>
        <rFont val="Soberana Sans"/>
        <family val="2"/>
      </rPr>
      <t>Sin Información,Sin Justificación</t>
    </r>
  </si>
  <si>
    <r>
      <t xml:space="preserve">A3.C2  Porcentaje de proyectos de Infraestructura y Equipamiento para Instalaciones Productivas con incentivos económicos entregados
</t>
    </r>
    <r>
      <rPr>
        <sz val="10"/>
        <rFont val="Soberana Sans"/>
        <family val="2"/>
      </rPr>
      <t xml:space="preserve"> Causa : Etapa de revisión, análisis y pre-dictamen de proyectos entregados Efecto: No presenta efecto  Otros Motivos:</t>
    </r>
  </si>
  <si>
    <r>
      <t xml:space="preserve">A4.C2 Porcentaje de proyectos de infraestructura y equipo para modelos asociativos de impacto regional con incentivos económicos entregados.
</t>
    </r>
    <r>
      <rPr>
        <sz val="10"/>
        <rFont val="Soberana Sans"/>
        <family val="2"/>
      </rPr>
      <t xml:space="preserve"> Causa : Etapa de revisión, análisis y pre-dictamen de proyectos entregados Efecto: No presenta efecto  Otros Motivos:</t>
    </r>
  </si>
  <si>
    <r>
      <t xml:space="preserve">Porcentaje de proyectos dictaminados para el desarrollo de investigación, innovación, desarrollo tecnológico, transferencia de tecnología para incrementar la productividad en las UERA y/o promover la conservación de los recursos Fitogenéticos nativos.
</t>
    </r>
    <r>
      <rPr>
        <sz val="10"/>
        <rFont val="Soberana Sans"/>
        <family val="2"/>
      </rPr>
      <t>Sin Información,Sin Justificación</t>
    </r>
  </si>
  <si>
    <r>
      <t xml:space="preserve">A1.C5 Porcentaje de incentivos económicos dispersados por el PROAGRO Productivo en el año calendario t.
</t>
    </r>
    <r>
      <rPr>
        <sz val="10"/>
        <rFont val="Soberana Sans"/>
        <family val="2"/>
      </rPr>
      <t xml:space="preserve"> Causa : "Modificación presupuestal. Al primer trimestre de 2018, el PEF anual de $9,093,885,476 por concepto de incentivos tuvo las siguientes modificaciones:  -Una ampliación de $23,044,103.00, derivada de movimientos presupuestales del esquema de capacitación y asistencia técnica,  y una reducción presupuestal de $300,000,000.00  generada a nivel presupuestal al Componente, modificando el PEF anual por concepto de incentivos a $8,816,929,579.00   Avance trimestral. Con cifras preliminares al primer trimestre de 2018 se dispersó el 21.14% del PEF anual modificado, cifra inferior en 3.06 puntos porcentuales a la meta trimestral programada.  El avance registrado se debe a  la reducción presupuestal de $300 millones  y a la recalendarización de recursos por $36,107,466.03  del primer al tercer trimestre de 2018, dispersandose $1,863,892,533.47  Efecto: La adecuación presupuestal realizada durante el primer trimestre ocasionó se dejara de incentivar una superficie promedio de 484,305 hectáreas, principalmente del ciclo agrícola Otoño-Invierno.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</si>
  <si>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</si>
  <si>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</si>
  <si>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</si>
  <si>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</si>
  <si>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</si>
  <si>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</si>
  <si>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</si>
  <si>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A 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</si>
  <si>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C5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</si>
  <si>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</si>
  <si>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B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</si>
  <si>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</si>
  <si>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</si>
  <si>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C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</si>
  <si>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</si>
  <si>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</si>
  <si>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D C4. Incentivos otorgados en las unidades de producción pecuaria para incrementar la productividad de las especies pecuarias.</t>
  </si>
  <si>
    <r>
      <t>C4.2 Porcentaje de Unidades de Producción Pecuaria apoyadas con servicios técnicos.</t>
    </r>
    <r>
      <rPr>
        <i/>
        <sz val="10"/>
        <color indexed="30"/>
        <rFont val="Soberana Sans"/>
      </rPr>
      <t xml:space="preserve">
</t>
    </r>
  </si>
  <si>
    <t>(Número de Unidades de Producción Pecuarias del PROGAN Productivo apoyadas con servicios técnicos/Número total de Unidades de Producción Pecuarias del PROGAN Productivo programadas para recibir servicios técnicos)*100</t>
  </si>
  <si>
    <r>
      <t>C4.1 Porcentaje de Unidades de Producción Pecuaria con incentivos económicos otorgados para incrementar la productividad de las especies pecuarias.</t>
    </r>
    <r>
      <rPr>
        <i/>
        <sz val="10"/>
        <color indexed="30"/>
        <rFont val="Soberana Sans"/>
      </rPr>
      <t xml:space="preserve">
</t>
    </r>
  </si>
  <si>
    <t>(Número de UPP del PROGAN Productivo con incentivos económicos otorgados/Número total de UPP del PROGAN Productivo)*100</t>
  </si>
  <si>
    <t>E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</si>
  <si>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</si>
  <si>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</si>
  <si>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A 1 A5.C5 Dictamen de solicitudes para el otorgamiento de incentivos para Sustentabilidad Pecuaria</t>
  </si>
  <si>
    <r>
      <t>A5.C5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</si>
  <si>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</si>
  <si>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t>C 2 A4.C4 Dictamen de solicitudes del PROGAN Productivo para el otorgamiento de incentivos económicos.</t>
  </si>
  <si>
    <r>
      <t>A1.C4 Porcentaje de solicitudes dictaminadas positivas en el PROGAN Productivo.</t>
    </r>
    <r>
      <rPr>
        <i/>
        <sz val="10"/>
        <color indexed="30"/>
        <rFont val="Soberana Sans"/>
      </rPr>
      <t xml:space="preserve">
</t>
    </r>
  </si>
  <si>
    <t>(Número de solicitudes dictaminadas positivas en PROGAN Productivo/Número total de solicitudes elegibles para pago en PROGAN Productivo) *100</t>
  </si>
  <si>
    <t>C 3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</si>
  <si>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</si>
  <si>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</si>
  <si>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D 4 A1.C1 Dictamen de solicitudes para el otorgamiento de incentivos económicos para capitalización productiva pecuaria</t>
  </si>
  <si>
    <r>
      <t>A1.C1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</si>
  <si>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</si>
  <si>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E 5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</si>
  <si>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</si>
  <si>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</si>
  <si>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r>
      <t xml:space="preserve">P.1. Índice de productividad de la población ocupada en el Subsector Agroalimentario Ganadero.
</t>
    </r>
    <r>
      <rPr>
        <sz val="10"/>
        <rFont val="Soberana Sans"/>
        <family val="2"/>
      </rPr>
      <t>Sin Información,Sin Justificación</t>
    </r>
  </si>
  <si>
    <r>
      <t xml:space="preserve">C5 Porcentaje de Unidades Económicas  Pecuarias con incentivos económicos para sustentabilidad pecuaria.  
</t>
    </r>
    <r>
      <rPr>
        <sz val="10"/>
        <rFont val="Soberana Sans"/>
        <family val="2"/>
      </rPr>
      <t>Sin Información,Sin Justificación</t>
    </r>
  </si>
  <si>
    <r>
      <t xml:space="preserve">C1 Porcentaje de Unidades Económicas Pecuarias con incentivos económicos otorgados para capitalización productiva pecuaria.
</t>
    </r>
    <r>
      <rPr>
        <sz val="10"/>
        <rFont val="Soberana Sans"/>
        <family val="2"/>
      </rPr>
      <t>Sin Información,Sin Justificación</t>
    </r>
  </si>
  <si>
    <r>
      <t xml:space="preserve">C3 Porcentaje de personas físicas y morales con incentivos económicos entregados para Investigación, Innovación y Desarrollo Tecnológico Pecuario.
</t>
    </r>
    <r>
      <rPr>
        <sz val="10"/>
        <rFont val="Soberana Sans"/>
        <family val="2"/>
      </rPr>
      <t>Sin Información,Sin Justificación</t>
    </r>
  </si>
  <si>
    <r>
      <t xml:space="preserve">C4.2 Porcentaje de Unidades de Producción Pecuaria apoyadas con servicios técnicos.
</t>
    </r>
    <r>
      <rPr>
        <sz val="10"/>
        <rFont val="Soberana Sans"/>
        <family val="2"/>
      </rPr>
      <t>Sin Información,Sin Justificación</t>
    </r>
  </si>
  <si>
    <r>
      <t xml:space="preserve">C4.1 Porcentaje de Unidades de Producción Pecuaria con incentivos económicos otorgados para incrementar la productividad de las especies pecuarias.
</t>
    </r>
    <r>
      <rPr>
        <sz val="10"/>
        <rFont val="Soberana Sans"/>
        <family val="2"/>
      </rPr>
      <t>Sin Información,Sin Justificación</t>
    </r>
  </si>
  <si>
    <r>
      <t xml:space="preserve">C2. Porcentaje de Unidades Económicas Pecuarias con incentivos económicos otorgados para Estrategias Integrales para la cadena productiva pecuaria.
</t>
    </r>
    <r>
      <rPr>
        <sz val="10"/>
        <rFont val="Soberana Sans"/>
        <family val="2"/>
      </rPr>
      <t>Sin Información,Sin Justificación</t>
    </r>
  </si>
  <si>
    <r>
      <t xml:space="preserve">A5.C5 Porcentaje de solicitudes dictaminadas positivas en apoyo a la sustentabilidad pecuaria.
</t>
    </r>
    <r>
      <rPr>
        <sz val="10"/>
        <rFont val="Soberana Sans"/>
        <family val="2"/>
      </rPr>
      <t>Sin Información,Sin Justificación</t>
    </r>
  </si>
  <si>
    <r>
      <t xml:space="preserve">A1.C4 Porcentaje de solicitudes dictaminadas positivas en el PROGAN Productivo.
</t>
    </r>
    <r>
      <rPr>
        <sz val="10"/>
        <rFont val="Soberana Sans"/>
        <family val="2"/>
      </rPr>
      <t>Sin Información,Sin Justificación</t>
    </r>
  </si>
  <si>
    <r>
      <t xml:space="preserve">A3.C3 Porcentaje de solicitudes dictaminadas positivas para Investigación, Innovación y Desarrollo Tecnológico  Pecuario.
</t>
    </r>
    <r>
      <rPr>
        <sz val="10"/>
        <rFont val="Soberana Sans"/>
        <family val="2"/>
      </rPr>
      <t>Sin Información,Sin Justificación</t>
    </r>
  </si>
  <si>
    <r>
      <t xml:space="preserve">A1.C1 Porcentaje de solicitudes dictaminadas positivas para Capitalización productiva pecuaria.
</t>
    </r>
    <r>
      <rPr>
        <sz val="10"/>
        <rFont val="Soberana Sans"/>
        <family val="2"/>
      </rPr>
      <t>Sin Información,Sin Justificación</t>
    </r>
  </si>
  <si>
    <r>
      <t xml:space="preserve">A2.C2 Porcentaje de solicitudes dictaminadas positivas en Estrategias Integrales para la cadena productiva pecuaria.
</t>
    </r>
    <r>
      <rPr>
        <sz val="10"/>
        <rFont val="Soberana Sans"/>
        <family val="2"/>
      </rPr>
      <t>Sin Información,Sin Justificación</t>
    </r>
  </si>
  <si>
    <t>S261</t>
  </si>
  <si>
    <t>Programa de Fomento a la Productividad Pesquera y Acuícola</t>
  </si>
  <si>
    <t>I00-Comisión Nacional de Acuacultura y Pesca</t>
  </si>
  <si>
    <t>3 - Acuacultura, Pesca y Caza</t>
  </si>
  <si>
    <t>8 - Acuacultura y Pesca</t>
  </si>
  <si>
    <t>Contribuir a impulsar la productividad en el sector agroalimentario mediante inversión en capital físico, humano y tecnológico que garantice la seguridad alimentaria. mediante el incremento de producción pesquera y acuícola</t>
  </si>
  <si>
    <r>
      <t>Tasa de crecimiento del valor de la producción pesquera y acuícola</t>
    </r>
    <r>
      <rPr>
        <i/>
        <sz val="10"/>
        <color indexed="30"/>
        <rFont val="Soberana Sans"/>
      </rPr>
      <t xml:space="preserve">
</t>
    </r>
  </si>
  <si>
    <t>((Valor de la producción pesquera y acuícola en el año t1 - Valor de la producción pesquera y acuícola en el año t0) / Valor de la producción pesquera y acuícola en el año t0)*100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</si>
  <si>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</si>
  <si>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</si>
  <si>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((Valor de la producción de las unidades pesqueras y acuícolas incentivadas del año t1 - Valor de la producción de las unidades pesqueras y acuícolas incentivadas del año t0) / Valor de la producción de las unidades pesqueras y acuícolas incentivadas del año t0)*100</t>
  </si>
  <si>
    <t>A C5. Incentivos para unidades económicas dedicadas a la producción, conservación, manejo y aprovechamiento de recursos genéticos de interes comercial, entregados.</t>
  </si>
  <si>
    <r>
      <t>C5.1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</si>
  <si>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/Número total de proyectos con dictamen positivo) * 100</t>
  </si>
  <si>
    <t>B C2. Incentivos para ordenamiento pesquero y acuícola que contribuyan al aprovechamiento sustentable de los recursos, destinados.</t>
  </si>
  <si>
    <r>
      <t>C2.2 Porcentaje de disminución del esfuerzo pesquero en pesquerías aprovechadas al máximo sustentable.</t>
    </r>
    <r>
      <rPr>
        <i/>
        <sz val="10"/>
        <color indexed="30"/>
        <rFont val="Soberana Sans"/>
      </rPr>
      <t xml:space="preserve">
</t>
    </r>
  </si>
  <si>
    <t>(Embarcaciones retiradas voluntariamente en el año t1 / Embarcaiones con título para pesca en el año t0) *100</t>
  </si>
  <si>
    <r>
      <t>C2.4 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</si>
  <si>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</si>
  <si>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r>
      <t>C2.1 Porcentaje de la producción obtenida de pesquerías específicas a través de medidas de manejo que contribuyan a mantener o incrementar los niveles de la producción pesquera de manera sustentable.</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</si>
  <si>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</si>
  <si>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C2.3 Porcentaje de Unidades de Producción Acuícola registradas a través de los Proyectos de Ordenamiento Acuícola.</t>
    </r>
    <r>
      <rPr>
        <i/>
        <sz val="10"/>
        <color indexed="30"/>
        <rFont val="Soberana Sans"/>
      </rPr>
      <t xml:space="preserve">
</t>
    </r>
  </si>
  <si>
    <t>(Número de unidades de producción acuícola registradas a través de los proyectos de ordenamiento acuícola/ Número total de unidades de producción acuícola) * 100</t>
  </si>
  <si>
    <t>C C3. Incentivos para unidades económicas que desarrollen proyectos de acuacultura rural, acuacultura comercial, acuacultura en aguas interiores, maricultura y embalses y adquisición de insumos biológicos, entregados.</t>
  </si>
  <si>
    <r>
      <t>C3.1 Porcentaje de unidades económicas incentivadas que contribuyen al desarrollo de la acuacultura.</t>
    </r>
    <r>
      <rPr>
        <i/>
        <sz val="10"/>
        <color indexed="30"/>
        <rFont val="Soberana Sans"/>
      </rPr>
      <t xml:space="preserve">
</t>
    </r>
  </si>
  <si>
    <t>(Número de unidades económicas acuícolas incentivadas que contribuyen al desarrollo de la acuacultura / Número total de unidades económicas acuicolas programadas a apoyar)*100</t>
  </si>
  <si>
    <t>D C4. Incentivos a productores pesqueros y acuícolas para su integración productiva, comercial y promoción del consumo de pescados y mariscos, destinados.</t>
  </si>
  <si>
    <r>
      <t>C4.3 Porcentaje de personas que consumen pescados y mariscos de 1-3 veces por mes.</t>
    </r>
    <r>
      <rPr>
        <i/>
        <sz val="10"/>
        <color indexed="30"/>
        <rFont val="Soberana Sans"/>
      </rPr>
      <t xml:space="preserve">
</t>
    </r>
  </si>
  <si>
    <t>(Número de personas que consumen  de 1-3 veces por mes pescados y mariscos/ Total de habitantes en México)*100</t>
  </si>
  <si>
    <r>
      <t>C4.1 Porcentaje de proyectos apoyados para la Transformación y Comercialización de Productos Pesqueros y Acuícolas</t>
    </r>
    <r>
      <rPr>
        <i/>
        <sz val="10"/>
        <color indexed="30"/>
        <rFont val="Soberana Sans"/>
      </rPr>
      <t xml:space="preserve">
</t>
    </r>
  </si>
  <si>
    <t>(Número de proyectos apoyados/Número de proyectos programados a apoyar)*100</t>
  </si>
  <si>
    <r>
      <t>C4.2 Porcentaje de comités sistema producto pesqueros y acuícola apoyados</t>
    </r>
    <r>
      <rPr>
        <i/>
        <sz val="10"/>
        <color indexed="30"/>
        <rFont val="Soberana Sans"/>
      </rPr>
      <t xml:space="preserve">
</t>
    </r>
  </si>
  <si>
    <t>(Número de comités sistemas producto apoyados/Número de comités sistema productivo instalados)*100</t>
  </si>
  <si>
    <t>E C1. Incentivos para incrementar la capitalización de las unidades económicas pesqueras y acuícolas, entregados.</t>
  </si>
  <si>
    <r>
      <t>C1.2 Porcentaje de unidades económicas pesqueras y acuícolas con incentivos otorgados para obras y estudios.</t>
    </r>
    <r>
      <rPr>
        <i/>
        <sz val="10"/>
        <color indexed="30"/>
        <rFont val="Soberana Sans"/>
      </rPr>
      <t xml:space="preserve">
</t>
    </r>
  </si>
  <si>
    <t>(Número de unidades económicas pesqueras y acuícolas con incentivos otorgados para obras y estudios/Número total de unidades económicas pesqueras y acuícolas programadas)*100</t>
  </si>
  <si>
    <r>
      <t>C1.1 Porcentaje de unidades económicas pesqueras con incentivos otorgados para la modernización de embarcaciones mayores y menores.</t>
    </r>
    <r>
      <rPr>
        <i/>
        <sz val="10"/>
        <color indexed="30"/>
        <rFont val="Soberana Sans"/>
      </rPr>
      <t xml:space="preserve">
</t>
    </r>
  </si>
  <si>
    <t>(Número de unidades económicas pesqueras con incentivos otorgados para la modernización de embarcaciones mayores y menores/Número de unidades económicas pesqueras programadas a apoyar)*100</t>
  </si>
  <si>
    <r>
      <t>C1.4 Porcentaje de unidades económicas pesqueras y acuícolas que reciben incentivos directos para mejorar sus procesos productivos</t>
    </r>
    <r>
      <rPr>
        <i/>
        <sz val="10"/>
        <color indexed="30"/>
        <rFont val="Soberana Sans"/>
      </rPr>
      <t xml:space="preserve">
</t>
    </r>
  </si>
  <si>
    <t xml:space="preserve">(Número de unidades económicas pesqueras y acuícolas que recibieron incentivos en el año t / Número de unidades económicas pesqueras y acuícolas con solicitudes registradas en el año t)*100   </t>
  </si>
  <si>
    <r>
      <t>C1.3 Porcentaje de unidades económicas apoyadas para la adquisición de diesel marino y gasolina ribereña.</t>
    </r>
    <r>
      <rPr>
        <i/>
        <sz val="10"/>
        <color indexed="30"/>
        <rFont val="Soberana Sans"/>
      </rPr>
      <t xml:space="preserve">
</t>
    </r>
  </si>
  <si>
    <t>(Número de unidades económicas apoyadas para la adquisición de diesel marino y gasolina ribereña  /número de unidades económicas programadas a apoyar para la adquisición de diesel marino y gasolina ribereña)*100</t>
  </si>
  <si>
    <r>
      <t>C1.5 Porcentaje de personas vinculadas al sector pesquero y acuícola apoyadas por el incentivo de fortalecimiento de capacidades.</t>
    </r>
    <r>
      <rPr>
        <i/>
        <sz val="10"/>
        <color indexed="30"/>
        <rFont val="Soberana Sans"/>
      </rPr>
      <t xml:space="preserve">
</t>
    </r>
  </si>
  <si>
    <t>(Número de personas vinculadas al sector  pesquero y acuícola apoyadas/Número de personas vinculados al sector pesquero y acuícola programadas)*100</t>
  </si>
  <si>
    <t>A 1 A13.C5.1 Dictaminación de solicitudes de apoyo para la conservación, manejo y aprovechamiento de recursos genéticos en materia de acuacultura.</t>
  </si>
  <si>
    <r>
      <t>A13 - C5.1 Porcentaje de solicitudes dictaminadas para la conservación, manejo y aprovechamiento de recursos genéticos en materia de acuacultura.</t>
    </r>
    <r>
      <rPr>
        <i/>
        <sz val="10"/>
        <color indexed="30"/>
        <rFont val="Soberana Sans"/>
      </rPr>
      <t xml:space="preserve">
</t>
    </r>
  </si>
  <si>
    <t>(Número de solicitudes de apoyo dictaminadas/Número total de solicitudes recibidas)*100</t>
  </si>
  <si>
    <t>B 2 A7.C2.2 Dictaminación de solicitudes de apoyo para el retiro de embarcaciones</t>
  </si>
  <si>
    <r>
      <t>A7 - C2.2 Porcentaje de solicitudes de apoyo dictaminadas para el retiro de embarcaciones</t>
    </r>
    <r>
      <rPr>
        <i/>
        <sz val="10"/>
        <color indexed="30"/>
        <rFont val="Soberana Sans"/>
      </rPr>
      <t xml:space="preserve">
</t>
    </r>
  </si>
  <si>
    <t>(Solicitudes de apoyo dictaminadas para el retiro de embarcaciones / Número de solicitudes de apoyo recibidas) *100</t>
  </si>
  <si>
    <t>B 3 A8.C2.3 Elaboración de proyectos que contribuyen al ordenamiento acuícola.</t>
  </si>
  <si>
    <r>
      <t>A8 - C2.3 Porcentaje de proyectos que contribuyen al ordenamiento acuícola.</t>
    </r>
    <r>
      <rPr>
        <i/>
        <sz val="10"/>
        <color indexed="30"/>
        <rFont val="Soberana Sans"/>
      </rPr>
      <t xml:space="preserve">
</t>
    </r>
  </si>
  <si>
    <t>(Número de proyectos que contribuyen al ordenamiento acuícola/Número de proyectos de ordenamiento acuícola programados)*100</t>
  </si>
  <si>
    <t>B 4 A6.C2.1 Elaboración de proyectos que contribuyen al ordenamiento pesquero y/o Instrumentos de política publica para el aprovechamiento sustentable de los recursos pesqueros.</t>
  </si>
  <si>
    <r>
      <t>A6 - C2.1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</si>
  <si>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programados)*100</t>
  </si>
  <si>
    <t>B 5 A9.C2.4 Implementación de acciones de vigilancia para fortalecer el cumplimiento y observancia normativa</t>
  </si>
  <si>
    <r>
      <t>A9 - C2.4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</si>
  <si>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</si>
  <si>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C 6 A10.C3.1 Dictaminación de solicitudes de apoyo para el desarrollo de la acuacultura.</t>
  </si>
  <si>
    <r>
      <t>A10 - C3.1 Porcentaje de solicitudes dictaminadas  de acuerdo a Lineamientos.</t>
    </r>
    <r>
      <rPr>
        <i/>
        <sz val="10"/>
        <color indexed="30"/>
        <rFont val="Soberana Sans"/>
      </rPr>
      <t xml:space="preserve">
</t>
    </r>
  </si>
  <si>
    <t>(Número de solicitudes de apoyo dictaminadas/ Número total de solicitudes recibidas)* 100</t>
  </si>
  <si>
    <t>D 7 A12.C4.3 Elaboración de Estudios de consumo.</t>
  </si>
  <si>
    <r>
      <t>A12 - C4.3 Porcentajes de estudios realizados para conocer la frecuencia de consumo de productos acuícolas y pesqueros</t>
    </r>
    <r>
      <rPr>
        <i/>
        <sz val="10"/>
        <color indexed="30"/>
        <rFont val="Soberana Sans"/>
      </rPr>
      <t xml:space="preserve">
</t>
    </r>
  </si>
  <si>
    <t>(Número de estudios realizados para conocer la frecuencia de consumo de productos acuícolas y pesqueros / total de estudios programados)*100</t>
  </si>
  <si>
    <t>D 8 A11.C4.1/C4.2 Dictaminación de programas anuales de trabajo.</t>
  </si>
  <si>
    <r>
      <t>A11 - C4.1/C4.2 Porcentaje de programas de trabajo dictaminados</t>
    </r>
    <r>
      <rPr>
        <i/>
        <sz val="10"/>
        <color indexed="30"/>
        <rFont val="Soberana Sans"/>
      </rPr>
      <t xml:space="preserve">
</t>
    </r>
  </si>
  <si>
    <t>(Número de programas de trabajo dictaminados/ Número de programas de trabajo programados a dictaminar)*100</t>
  </si>
  <si>
    <t>E 9 A4.C1.4 Elaboración de cursos de capacitación a los pescadores y acuacultores</t>
  </si>
  <si>
    <r>
      <t>A4 - C1.4 Porcentaje de cursos de capacitación impartidos a los pescadores y acuacultores.</t>
    </r>
    <r>
      <rPr>
        <i/>
        <sz val="10"/>
        <color indexed="30"/>
        <rFont val="Soberana Sans"/>
      </rPr>
      <t xml:space="preserve">
</t>
    </r>
  </si>
  <si>
    <t>(Número de cursos de capacitación impartidos en el año t / Número de cursos de capacitación programados en el año t)*100</t>
  </si>
  <si>
    <t>E 10 A3.C1.3 Elaboración de calculo de las cuotas energéticas de diésel marino y gasolina ribereña.</t>
  </si>
  <si>
    <r>
      <t>A3 - C1.3 Porcentaje de cuotas calculadas para la adquisición de diesel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</si>
  <si>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</si>
  <si>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E 11 A1.C1.1 Sustitución de equipos</t>
  </si>
  <si>
    <r>
      <t>A1 - C1.1 Porcentaje de equipos sustituidos pagados</t>
    </r>
    <r>
      <rPr>
        <i/>
        <sz val="10"/>
        <color indexed="30"/>
        <rFont val="Soberana Sans"/>
      </rPr>
      <t xml:space="preserve">
</t>
    </r>
  </si>
  <si>
    <t>(Número de equipos sustituidos/Número total de equipos sustituidos programados)*100</t>
  </si>
  <si>
    <t>E 12 A2-C1.2 Suscripción de instrumentos jurídicos efectuados para la ejecución de obras y estudios y modernización de embarcaciones mayores.</t>
  </si>
  <si>
    <r>
      <t>A2 - C1.1/ C1.2 Porcentaje de instrumentos jurídicos suscritos para la ejecución de obras y estudios y modernización de embarcaciones mayores.</t>
    </r>
    <r>
      <rPr>
        <i/>
        <sz val="10"/>
        <color indexed="30"/>
        <rFont val="Soberana Sans"/>
      </rPr>
      <t xml:space="preserve">
</t>
    </r>
  </si>
  <si>
    <t>(Número de instrumentos jurídicos suscritos / Número de instrumentos jurídicos programados) * 100</t>
  </si>
  <si>
    <t>E 13 A5.C1.5 Dictamen de solicitudes de apoyo para fortalecimiento de capacidades</t>
  </si>
  <si>
    <r>
      <t>A5-C1.5 Porcentaje de solicitudes dictaminadas para el incentivo de fortalecimiento de capacidades.</t>
    </r>
    <r>
      <rPr>
        <i/>
        <sz val="10"/>
        <color indexed="30"/>
        <rFont val="Soberana Sans"/>
      </rPr>
      <t xml:space="preserve">
</t>
    </r>
  </si>
  <si>
    <t>(Número de solicitudes dictaminadas apoyadas/Número de solicitudes dictaminadas positivas) *100</t>
  </si>
  <si>
    <r>
      <t xml:space="preserve">Tasa de crecimiento del valor de la producción pesquera y acuícola
</t>
    </r>
    <r>
      <rPr>
        <sz val="10"/>
        <rFont val="Soberana Sans"/>
        <family val="2"/>
      </rPr>
      <t>Sin Información,Sin Justificación</t>
    </r>
  </si>
  <si>
    <r>
      <t xml:space="preserve">Tasa de crecimiento de la producción de las unidades pesqueras y acuícolas incentivadas.
</t>
    </r>
    <r>
      <rPr>
        <sz val="10"/>
        <rFont val="Soberana Sans"/>
        <family val="2"/>
      </rPr>
      <t>Sin Información,Sin Justificación</t>
    </r>
  </si>
  <si>
    <r>
      <t xml:space="preserve">C5.1 Porcentaje de proyectos apoyados para la conservación, manejo y aprovechamiento de recursos genéticos en materia de acuacultura.
</t>
    </r>
    <r>
      <rPr>
        <sz val="10"/>
        <rFont val="Soberana Sans"/>
        <family val="2"/>
      </rPr>
      <t xml:space="preserve"> Causa : Sin meta programada para el periodo  Efecto: Sin efectos ya que no se programa meta para el periodo  Otros Motivos:</t>
    </r>
  </si>
  <si>
    <r>
      <t xml:space="preserve">C2.2 Porcentaje de disminución del esfuerzo pesquero en pesquerías aprovechadas al máximo sustentable.
</t>
    </r>
    <r>
      <rPr>
        <sz val="10"/>
        <rFont val="Soberana Sans"/>
        <family val="2"/>
      </rPr>
      <t>Sin Información,Sin Justificación</t>
    </r>
  </si>
  <si>
    <r>
      <t xml:space="preserve">C2.4 Porcentaje de días de veda cubiertos con acciones de vigilancia realizadas en colaboración con el sector productivo, con respecto al año anterior.
</t>
    </r>
    <r>
      <rPr>
        <sz val="10"/>
        <rFont val="Soberana Sans"/>
        <family val="2"/>
      </rPr>
      <t>Sin Información,Sin Justificación</t>
    </r>
  </si>
  <si>
    <r>
      <t xml:space="preserve">C2.1 Porcentaje de la producción obtenida de pesquerías específicas a través de medidas de manejo que contribuyan a mantener o incrementar los niveles de la producción pesquera de manera sustentable.
</t>
    </r>
    <r>
      <rPr>
        <sz val="10"/>
        <rFont val="Soberana Sans"/>
        <family val="2"/>
      </rPr>
      <t>Sin Información,Sin Justificación</t>
    </r>
  </si>
  <si>
    <r>
      <t xml:space="preserve">C2.3 Porcentaje de Unidades de Producción Acuícola registradas a través de los Proyectos de Ordenamiento Acuícola.
</t>
    </r>
    <r>
      <rPr>
        <sz val="10"/>
        <rFont val="Soberana Sans"/>
        <family val="2"/>
      </rPr>
      <t>Sin Información,Sin Justificación</t>
    </r>
  </si>
  <si>
    <r>
      <t xml:space="preserve">C3.1 Porcentaje de unidades económicas incentivadas que contribuyen al desarrollo de la acuacultura.
</t>
    </r>
    <r>
      <rPr>
        <sz val="10"/>
        <rFont val="Soberana Sans"/>
        <family val="2"/>
      </rPr>
      <t xml:space="preserve"> Causa : Sin meta programada para el periodo  Efecto: Sin efectos ya que no se programa meta para el periodo  Otros Motivos:</t>
    </r>
  </si>
  <si>
    <r>
      <t xml:space="preserve">C4.3 Porcentaje de personas que consumen pescados y mariscos de 1-3 veces por mes.
</t>
    </r>
    <r>
      <rPr>
        <sz val="10"/>
        <rFont val="Soberana Sans"/>
        <family val="2"/>
      </rPr>
      <t>Sin Información,Sin Justificación</t>
    </r>
  </si>
  <si>
    <r>
      <t xml:space="preserve">C4.1 Porcentaje de proyectos apoyados para la Transformación y Comercialización de Productos Pesqueros y Acuícolas
</t>
    </r>
    <r>
      <rPr>
        <sz val="10"/>
        <rFont val="Soberana Sans"/>
        <family val="2"/>
      </rPr>
      <t>Sin Información,Sin Justificación</t>
    </r>
  </si>
  <si>
    <r>
      <t xml:space="preserve">C4.2 Porcentaje de comités sistema producto pesqueros y acuícola apoyados
</t>
    </r>
    <r>
      <rPr>
        <sz val="10"/>
        <rFont val="Soberana Sans"/>
        <family val="2"/>
      </rPr>
      <t>Sin Información,Sin Justificación</t>
    </r>
  </si>
  <si>
    <r>
      <t xml:space="preserve">C1.2 Porcentaje de unidades económicas pesqueras y acuícolas con incentivos otorgados para obras y estudios.
</t>
    </r>
    <r>
      <rPr>
        <sz val="10"/>
        <rFont val="Soberana Sans"/>
        <family val="2"/>
      </rPr>
      <t>Sin Información,Sin Justificación</t>
    </r>
  </si>
  <si>
    <r>
      <t xml:space="preserve">C1.1 Porcentaje de unidades económicas pesqueras con incentivos otorgados para la modernización de embarcaciones mayores y menores.
</t>
    </r>
    <r>
      <rPr>
        <sz val="10"/>
        <rFont val="Soberana Sans"/>
        <family val="2"/>
      </rPr>
      <t>Sin Información,Sin Justificación</t>
    </r>
  </si>
  <si>
    <r>
      <t xml:space="preserve">C1.4 Porcentaje de unidades económicas pesqueras y acuícolas que reciben incentivos directos para mejorar sus procesos productivos
</t>
    </r>
    <r>
      <rPr>
        <sz val="10"/>
        <rFont val="Soberana Sans"/>
        <family val="2"/>
      </rPr>
      <t>Sin Información,Sin Justificación</t>
    </r>
  </si>
  <si>
    <r>
      <t xml:space="preserve">C1.3 Porcentaje de unidades económicas apoyadas para la adquisición de diesel marino y gasolina ribereña.
</t>
    </r>
    <r>
      <rPr>
        <sz val="10"/>
        <rFont val="Soberana Sans"/>
        <family val="2"/>
      </rPr>
      <t xml:space="preserve"> Causa : Inicio oportuno de la ejecución del sistema que administra la operación de los incentivos. Efecto: Reducción del plazo para el otorgamiento de los apoyos de diésel marino y gasolina ribereña. Otros Motivos:</t>
    </r>
  </si>
  <si>
    <r>
      <t xml:space="preserve">C1.5 Porcentaje de personas vinculadas al sector pesquero y acuícola apoyadas por el incentivo de fortalecimiento de capacidades.
</t>
    </r>
    <r>
      <rPr>
        <sz val="10"/>
        <rFont val="Soberana Sans"/>
        <family val="2"/>
      </rPr>
      <t>Sin Información,Sin Justificación</t>
    </r>
  </si>
  <si>
    <r>
      <t xml:space="preserve">A13 - C5.1 Porcentaje de solicitudes dictaminadas para la conservación, manejo y aprovechamiento de recursos genéticos en materia de acuacultura.
</t>
    </r>
    <r>
      <rPr>
        <sz val="10"/>
        <rFont val="Soberana Sans"/>
        <family val="2"/>
      </rPr>
      <t xml:space="preserve"> Causa : Sin meta programada para el periodo  Efecto: Sin efectos ya que no se programa meta para el periodo Otros Motivos:</t>
    </r>
  </si>
  <si>
    <r>
      <t xml:space="preserve">A7 - C2.2 Porcentaje de solicitudes de apoyo dictaminadas para el retiro de embarcaciones
</t>
    </r>
    <r>
      <rPr>
        <sz val="10"/>
        <rFont val="Soberana Sans"/>
        <family val="2"/>
      </rPr>
      <t>Sin Información,Sin Justificación</t>
    </r>
  </si>
  <si>
    <r>
      <t xml:space="preserve">A8 - C2.3 Porcentaje de proyectos que contribuyen al ordenamiento acuícola.
</t>
    </r>
    <r>
      <rPr>
        <sz val="10"/>
        <rFont val="Soberana Sans"/>
        <family val="2"/>
      </rPr>
      <t xml:space="preserve"> Causa : Se logró llegar al 100% de la meta programada en el primer trimestre debido a la pronta revision de las solicitudes recibidas al cierre del primer trimestre y por el interes del sector de llevar a cabo las actividades de ordenamiento.  Efecto: Beneficiará el avance de las actividades a realizar, asimismo, poder finiquitarlos al cierre del ejercicio fiscal y no tener que solicitar addendum modificatorio al convenio de concertacion.  Otros Motivos:</t>
    </r>
  </si>
  <si>
    <r>
      <t xml:space="preserve">A6 - C2.1 Porcentaje de proyectos desarrollados que contribuyen en materia de ordenación pesquera.
</t>
    </r>
    <r>
      <rPr>
        <sz val="10"/>
        <rFont val="Soberana Sans"/>
        <family val="2"/>
      </rPr>
      <t xml:space="preserve"> Causa : Se presentó una alta demanda del sector en materia de ordenamiento pesquero. Efecto: Considerando la importancia de las propuestas se atenderá y beneficiará una mayor población objetivo, que implican una mejor eficiencia en acciones de ordenamiento pesquero. Otros Motivos:</t>
    </r>
  </si>
  <si>
    <r>
      <t xml:space="preserve">A9 - C2.4 Porcentaje de acciones de vigilancia implementadas para fortalecer el cumplimiento y observancia normativa.
</t>
    </r>
    <r>
      <rPr>
        <sz val="10"/>
        <rFont val="Soberana Sans"/>
        <family val="2"/>
      </rPr>
      <t xml:space="preserve"> Causa : La meta alcanzada muestra un avance de 10.91 debido a: El inicio de la veda para la pesca de todas las especies de camarón en las aguas marinas de jurisdicción federal del Océano Pacífico, a partir de las 00:00 horas del 10 de marzo. Efecto: El inicio de operaciones de 6 Proyectos de Vigilancia en el estado de Sinaloa, ello permite cumplir con el componente. Otros Motivos:</t>
    </r>
  </si>
  <si>
    <r>
      <t xml:space="preserve">A10 - C3.1 Porcentaje de solicitudes dictaminadas  de acuerdo a Lineamientos.
</t>
    </r>
    <r>
      <rPr>
        <sz val="10"/>
        <rFont val="Soberana Sans"/>
        <family val="2"/>
      </rPr>
      <t xml:space="preserve"> Causa : Sin meta programada para el periodo  Efecto: Sin efectos ya que no se programa meta para el periodo Otros Motivos:</t>
    </r>
  </si>
  <si>
    <r>
      <t xml:space="preserve">A12 - C4.3 Porcentajes de estudios realizados para conocer la frecuencia de consumo de productos acuícolas y pesqueros
</t>
    </r>
    <r>
      <rPr>
        <sz val="10"/>
        <rFont val="Soberana Sans"/>
        <family val="2"/>
      </rPr>
      <t>Sin Información,Sin Justificación</t>
    </r>
  </si>
  <si>
    <r>
      <t xml:space="preserve">A11 - C4.1/C4.2 Porcentaje de programas de trabajo dictaminados
</t>
    </r>
    <r>
      <rPr>
        <sz val="10"/>
        <rFont val="Soberana Sans"/>
        <family val="2"/>
      </rPr>
      <t>Sin Información,Sin Justificación</t>
    </r>
  </si>
  <si>
    <r>
      <t xml:space="preserve">A4 - C1.4 Porcentaje de cursos de capacitación impartidos a los pescadores y acuacultores.
</t>
    </r>
    <r>
      <rPr>
        <sz val="10"/>
        <rFont val="Soberana Sans"/>
        <family val="2"/>
      </rPr>
      <t xml:space="preserve"> Causa : Sin meta programada para el periodo  Efecto: Sin efectos ya que no se programa meta para el periodo  Otros Motivos:</t>
    </r>
  </si>
  <si>
    <r>
      <t xml:space="preserve">A3 - C1.3 Porcentaje de cuotas calculadas para la adquisición de diesel marino y gasolina ribereña
</t>
    </r>
    <r>
      <rPr>
        <sz val="10"/>
        <rFont val="Soberana Sans"/>
        <family val="2"/>
      </rPr>
      <t xml:space="preserve"> Causa : Inicio oportuno de la ejecución del sistema que administra la operación de los incentivos, aunado a un proceso ágil de dictaminación. Efecto: Reducción del plazo para el cálculo de cuotas y para el otorgamiento de los apoyos de diésel marino y gasolina ribereña. Otros Motivos:</t>
    </r>
  </si>
  <si>
    <r>
      <t xml:space="preserve">A1 - C1.1 Porcentaje de equipos sustituidos pagados
</t>
    </r>
    <r>
      <rPr>
        <sz val="10"/>
        <rFont val="Soberana Sans"/>
        <family val="2"/>
      </rPr>
      <t>Sin Información,Sin Justificación</t>
    </r>
  </si>
  <si>
    <r>
      <t xml:space="preserve">A2 - C1.1/ C1.2 Porcentaje de instrumentos jurídicos suscritos para la ejecución de obras y estudios y modernización de embarcaciones mayores.
</t>
    </r>
    <r>
      <rPr>
        <sz val="10"/>
        <rFont val="Soberana Sans"/>
        <family val="2"/>
      </rPr>
      <t>Sin Información,Sin Justificación</t>
    </r>
  </si>
  <si>
    <r>
      <t xml:space="preserve">A5-C1.5 Porcentaje de solicitudes dictaminadas para el incentivo de fortalecimiento de capacidades.
</t>
    </r>
    <r>
      <rPr>
        <sz val="10"/>
        <rFont val="Soberana Sans"/>
        <family val="2"/>
      </rPr>
      <t>Sin Información,Sin Justificación</t>
    </r>
  </si>
  <si>
    <t>S262</t>
  </si>
  <si>
    <t>Programa de Apoyos a la Comercialización</t>
  </si>
  <si>
    <t>F00-Agencia de Servicios a la Comercialización y Desarrollo de Mercados Agropecuarios</t>
  </si>
  <si>
    <t>Contribuir a promover mayor certidumbre en la actividad agroalimentaria mediante mecanismos de administración de riesgos. mediante incentivos a la comercialización, promoción comercial y fomento a las exportaciones de productos agropecuarios y pesqueros.</t>
  </si>
  <si>
    <r>
      <t xml:space="preserve">F.2 Variación del ingreso bruto de los productores agrícolas con incentivos a la Comercialización de cosechas, proveniente de sus actividades económicas.    </t>
    </r>
    <r>
      <rPr>
        <i/>
        <sz val="10"/>
        <color indexed="30"/>
        <rFont val="Soberana Sans"/>
      </rPr>
      <t xml:space="preserve">
</t>
    </r>
  </si>
  <si>
    <t xml:space="preserve">((Ingreso bruto de los productores agrícolas con Incentivos a la Comercialización de cosechas / Ingreso bruto de los productores agrícolas sin apoyos)-1) *100    </t>
  </si>
  <si>
    <r>
      <t xml:space="preserve">F.2.1 Tasa de variación de ventas derivadas de los incentivos a la Promoción Comercial y Fomento a las Exportaciones    </t>
    </r>
    <r>
      <rPr>
        <i/>
        <sz val="10"/>
        <color indexed="30"/>
        <rFont val="Soberana Sans"/>
      </rPr>
      <t xml:space="preserve">
</t>
    </r>
  </si>
  <si>
    <t xml:space="preserve">((monto promedio de ventas declaradas por los beneficiarios derivado de la participación a través del Componente de Promoción Comercial y Fomento a las Exportaciones en el año tn /monto promedio de ventas declaradas por los beneficiarios derivado de la participación a través del Componente de Promoción Comercial y Fomento a las Exportaciones en el año tn-1)-1)*100    </t>
  </si>
  <si>
    <r>
      <t>Volumen de Producción con Incentivos a la Comercialización de cosechas con respecto al total de la producción elegible.</t>
    </r>
    <r>
      <rPr>
        <i/>
        <sz val="10"/>
        <color indexed="30"/>
        <rFont val="Soberana Sans"/>
      </rPr>
      <t xml:space="preserve">
</t>
    </r>
  </si>
  <si>
    <t xml:space="preserve">(Sumatoria total del volumen de productos elegibles con Incentivos a la Comercialización de cosechas / Total de volumen producido de cultivos elegibles) * 100    </t>
  </si>
  <si>
    <t>producción con cobertura/producción comercializable elegible total  La producción elegible se refiere a los siguientes cultivos: maíz, sorgo, trigo, algodón y soya, sujeta de ser comercializada</t>
  </si>
  <si>
    <t>Productores agropecuarios, acuícolas, pesqueros y agroindustriales mejoran sus condiciones de comercialización en mercados nacionales e internacionales.</t>
  </si>
  <si>
    <r>
      <t xml:space="preserve">Porcentaje de productores agrícolas que mejoran sus condiciones de comercialización con respecto de la población objetivo.     </t>
    </r>
    <r>
      <rPr>
        <i/>
        <sz val="10"/>
        <color indexed="30"/>
        <rFont val="Soberana Sans"/>
      </rPr>
      <t xml:space="preserve">
</t>
    </r>
  </si>
  <si>
    <t xml:space="preserve">(Productores agrícolas que mejoran sus condiciones de comercialización por el Componente Incentivos a la Comercialización / Población Objetivo del Componente Incentivos a la Comercialización)*100          </t>
  </si>
  <si>
    <r>
      <t>Porcentaje de beneficiarios que logran diversificar mercados</t>
    </r>
    <r>
      <rPr>
        <i/>
        <sz val="10"/>
        <color indexed="30"/>
        <rFont val="Soberana Sans"/>
      </rPr>
      <t xml:space="preserve">
</t>
    </r>
  </si>
  <si>
    <t xml:space="preserve">(Número de beneficiarios encuestados que reportan diversificación o ingreso a nuevos mercados en la Evaluación de participación anual / Número total de beneficiarios encuestados con la Evaluación de participación anual)*100    </t>
  </si>
  <si>
    <t>A Incentivos a la Comercialización, entregados a los productores y/o compradores de productos agropecuarios.</t>
  </si>
  <si>
    <r>
      <t>C.1.2 Porcentaje del volumen de productos elegibles con apoyos para administración de riesgos de precios incorporadas a la Agricultura por Contrato con respecto al total producido.</t>
    </r>
    <r>
      <rPr>
        <i/>
        <sz val="10"/>
        <color indexed="30"/>
        <rFont val="Soberana Sans"/>
      </rPr>
      <t xml:space="preserve">
</t>
    </r>
  </si>
  <si>
    <t>(Sumatoria del volumen de productos elegibles con incentivos para administración de riesgos de precios incorporadas a la Agricultura por Contrato / Total de volumen producido de productos elegibles maíz, sorgo, soya y trigo))*100</t>
  </si>
  <si>
    <r>
      <t xml:space="preserve">C.1.3 Porcentaje del volumen de productos elegibles con incentivos complementarios al ingreso objetivo    </t>
    </r>
    <r>
      <rPr>
        <i/>
        <sz val="10"/>
        <color indexed="30"/>
        <rFont val="Soberana Sans"/>
      </rPr>
      <t xml:space="preserve">
</t>
    </r>
  </si>
  <si>
    <t xml:space="preserve">(Sumatoria del volumen de productos elegibles con incentivos complementarios al ingreso objetivo / Total de volumen con incentivos para administración de riesgos de precios)*100.    </t>
  </si>
  <si>
    <r>
      <t xml:space="preserve">C.1.4 Porcentaje del volumen de productos elegibles con incentivos emergentes a la comercialización (por ciclo agrícola y producto) con respecto al total producido.   </t>
    </r>
    <r>
      <rPr>
        <i/>
        <sz val="10"/>
        <color indexed="30"/>
        <rFont val="Soberana Sans"/>
      </rPr>
      <t xml:space="preserve">
</t>
    </r>
  </si>
  <si>
    <t>(Sumatoria del volumen de productos elegibles con incentivos emergentes a la comercialización por ciclo agrícola y producto/ Total de volumen producido de productos elegibles por ciclo agrícola y producto) * 100</t>
  </si>
  <si>
    <r>
      <t>C.1.1 Porcentaje del volumen de productos elegibles (algodón y café) con apoyos para administración de riesgos de precios no incorporadas a la Agricultura por Contrato con respecto al total producido.</t>
    </r>
    <r>
      <rPr>
        <i/>
        <sz val="10"/>
        <color indexed="30"/>
        <rFont val="Soberana Sans"/>
      </rPr>
      <t xml:space="preserve">
</t>
    </r>
  </si>
  <si>
    <t>(Sumatoria del volumen de productos elegibles (algodón y café) con incentivos para administración de riesgos de precios no incorporadas a la  Agricultura por Contrato/ Sumatoria de volúmenes producidos de algodón y café por ciclo agrícola )*100</t>
  </si>
  <si>
    <r>
      <t xml:space="preserve"> C.1.5 Porcentaje de capacidad instalada mejorada mediante proyectos de infraestructura comercial con respecto a la Capacidad instalada.</t>
    </r>
    <r>
      <rPr>
        <i/>
        <sz val="10"/>
        <color indexed="30"/>
        <rFont val="Soberana Sans"/>
      </rPr>
      <t xml:space="preserve">
</t>
    </r>
  </si>
  <si>
    <t>(Capacidad instalada mejorada mediante proyectos de infraestructura comercial / Total de capacidad instalada de acuerdo a la línea base en las zonas prioritarias) * 100</t>
  </si>
  <si>
    <t>B Incentivos otorgados a productores del sector agroalimentario y pesquero para proyectos de promoción comercial; eventos y misiones comerciales, desarrollo de capacidades y vinculaciones de comercio directo</t>
  </si>
  <si>
    <r>
      <t xml:space="preserve">C.2.1.1 Porcentaje de productores que logran la certificación o recertificación de calidad, sanidad o inocuidad    </t>
    </r>
    <r>
      <rPr>
        <i/>
        <sz val="10"/>
        <color indexed="30"/>
        <rFont val="Soberana Sans"/>
      </rPr>
      <t xml:space="preserve">
</t>
    </r>
  </si>
  <si>
    <t xml:space="preserve">(Número de productores que logran la certificación o recertificación /Número total de productores que inciaron el proceso para la certificación o recertificación) * 100    </t>
  </si>
  <si>
    <r>
      <t xml:space="preserve">C.2.2.1 Porcentaje de los beneficiarios que logran enlaces comerciales     </t>
    </r>
    <r>
      <rPr>
        <i/>
        <sz val="10"/>
        <color indexed="30"/>
        <rFont val="Soberana Sans"/>
      </rPr>
      <t xml:space="preserve">
</t>
    </r>
  </si>
  <si>
    <t xml:space="preserve">(Número total de beneficiarios que reportan enlaces comerciales / Número total de beneficiarios participantes en Eventos Comerciales Nacionales e Internacionales) * 100    </t>
  </si>
  <si>
    <t>A 1 A.1.4 Dictaminación favorable efectuada a las solicitudes para acceder a los incentivos a la Comercialización.</t>
  </si>
  <si>
    <r>
      <t>A.1.4 Porcentaje de solicitudes dictaminadas para acceder a los incentivos a la comercialización</t>
    </r>
    <r>
      <rPr>
        <i/>
        <sz val="10"/>
        <color indexed="30"/>
        <rFont val="Soberana Sans"/>
      </rPr>
      <t xml:space="preserve">
</t>
    </r>
  </si>
  <si>
    <t xml:space="preserve">(Número total de solicitudes dictaminadas/ Número total de solicitudes recibidas)*100.     </t>
  </si>
  <si>
    <t>A 2 A.1.5 Registro de beneficiarios que recibieron el pago de Incentivos a la Comercialización en el plazo establecido en la normatividad.</t>
  </si>
  <si>
    <r>
      <t xml:space="preserve">A.1.5 Porcentaje de beneficiarios que recibieron el pago en el plazo establecido en la normatividad con respecto al total de productores que solicitaron el incentivo.      </t>
    </r>
    <r>
      <rPr>
        <i/>
        <sz val="10"/>
        <color indexed="30"/>
        <rFont val="Soberana Sans"/>
      </rPr>
      <t xml:space="preserve">
</t>
    </r>
  </si>
  <si>
    <t xml:space="preserve">(Numero de beneficiarios con el pago recibido en el plazo establecido en la normatividad  / Numero total de solicitantes) * 100 </t>
  </si>
  <si>
    <t>A 3 A.1.1 Registro del volumen de productos agropecuarios en Agricultura por Contrato</t>
  </si>
  <si>
    <r>
      <t>A.1.1 Porcentaje del volumen registrado en el esquema de agricultura por contrato con respecto al total producido.</t>
    </r>
    <r>
      <rPr>
        <i/>
        <sz val="10"/>
        <color indexed="30"/>
        <rFont val="Soberana Sans"/>
      </rPr>
      <t xml:space="preserve">
</t>
    </r>
  </si>
  <si>
    <t>(Sumatoria del volumen de productos elegibles registrado en agricultura por contrato / Total de volumen producido de productos elegibles)*100.</t>
  </si>
  <si>
    <t>A 4 A.1.3 Dictaminación favorable efectuada a las solicitudes recibidas para el acceso a los incentivos para la administración de riesgos de precios no incorporadas a la Agricultura por Contrato</t>
  </si>
  <si>
    <r>
      <t>A.1.3 Porcentaje de las solicitudes dictaminadas favorablemente para acceder a los incentivos para administración de riesgos de precios no incorporadas a la Agrocultura por Contrato con respecto al total de solicitudes recibidas.</t>
    </r>
    <r>
      <rPr>
        <i/>
        <sz val="10"/>
        <color indexed="30"/>
        <rFont val="Soberana Sans"/>
      </rPr>
      <t xml:space="preserve">
</t>
    </r>
  </si>
  <si>
    <t>(Número total de solicitudes dictaminadas favorablemente para acceder a los incentivos para administración de riesgos de precios no incorporadas a la Agricultura por Contrato / Número total de solicitudes sin agricultura por contrato recibidas)*100</t>
  </si>
  <si>
    <t>A 5 A.1.2 Dictaminación favorable efectuada a las solicitudes recibidas para el acceso a los incentivos para la administración de riesgos de precios incorporadas a la Agricultura por Contrato</t>
  </si>
  <si>
    <r>
      <t xml:space="preserve">A.1.2 Porcentaje de las solicitudes dictaminadas favorablemente para acceder a los apoyos para administración de riesgos de precios incorporadas a la Agricultura por Contrato con respecto al total de solicitudes recibidas.    </t>
    </r>
    <r>
      <rPr>
        <i/>
        <sz val="10"/>
        <color indexed="30"/>
        <rFont val="Soberana Sans"/>
      </rPr>
      <t xml:space="preserve">
</t>
    </r>
  </si>
  <si>
    <t xml:space="preserve">(Número total de solicitudes dictaminadas favorablemente para acceder a los incentivos para administración de riesgos de precios incorporadas a la Agricultura por Contrato / Número total de solicitudes incorporadas a la Agricultura por Contrato recibidas)*100    </t>
  </si>
  <si>
    <t>B 6 A.2.1.1 Evaluación de proyectos</t>
  </si>
  <si>
    <r>
      <t>A.2.1.1 Porcentaje de proyectos apoyados</t>
    </r>
    <r>
      <rPr>
        <i/>
        <sz val="10"/>
        <color indexed="30"/>
        <rFont val="Soberana Sans"/>
      </rPr>
      <t xml:space="preserve">
</t>
    </r>
  </si>
  <si>
    <t>(Número de proyectos apoyados / Número total de proyectos ingresados) * 100</t>
  </si>
  <si>
    <t>B 7 A.2.2.1 Medir el porcentaje de las empresas participantes del sector agroalimentario y pesquero que logran establecer enlaces comerciales en Eventos Comerciales Nacionales e Internacionales.</t>
  </si>
  <si>
    <r>
      <t xml:space="preserve">A.2.2.1 Porcentaje de solicitudes apoyadas en eventos comerciales nacionales e internacionales  </t>
    </r>
    <r>
      <rPr>
        <i/>
        <sz val="10"/>
        <color indexed="30"/>
        <rFont val="Soberana Sans"/>
      </rPr>
      <t xml:space="preserve">
</t>
    </r>
  </si>
  <si>
    <t xml:space="preserve">(Número de solicitudes apoyadas en eventos comerciales / Número total de solicitudes recibidas) * 100    </t>
  </si>
  <si>
    <t>B 8 A.2.1.2 Ingreso de solicitudes por parte de los productores que recibieron asesoría</t>
  </si>
  <si>
    <r>
      <t xml:space="preserve">A.2.1.2 Porcentaje de productores que ingresan solicitud derivado de la asesoría     </t>
    </r>
    <r>
      <rPr>
        <i/>
        <sz val="10"/>
        <color indexed="30"/>
        <rFont val="Soberana Sans"/>
      </rPr>
      <t xml:space="preserve">
</t>
    </r>
  </si>
  <si>
    <t xml:space="preserve">(Número de productores que ingresan solicitud derivado de la asesoría  / Número de productores asesorados) * 100    </t>
  </si>
  <si>
    <t>B 9 A.2.2.2 Dictaminación de solicitudes</t>
  </si>
  <si>
    <r>
      <t xml:space="preserve">A.2.2.2 Porcentaje de beneficiarios satisfechos con el servicio proporcionado   </t>
    </r>
    <r>
      <rPr>
        <i/>
        <sz val="10"/>
        <color indexed="30"/>
        <rFont val="Soberana Sans"/>
      </rPr>
      <t xml:space="preserve">
</t>
    </r>
  </si>
  <si>
    <t>(Número de beneficiarios satisfechos / Número total de beneficiarios)*100</t>
  </si>
  <si>
    <r>
      <t xml:space="preserve">F.2 Variación del ingreso bruto de los productores agrícolas con incentivos a la Comercialización de cosechas, proveniente de sus actividades económicas.    
</t>
    </r>
    <r>
      <rPr>
        <sz val="10"/>
        <rFont val="Soberana Sans"/>
        <family val="2"/>
      </rPr>
      <t>Sin Información,Sin Justificación</t>
    </r>
  </si>
  <si>
    <r>
      <t xml:space="preserve">F.2.1 Tasa de variación de ventas derivadas de los incentivos a la Promoción Comercial y Fomento a las Exportaciones    
</t>
    </r>
    <r>
      <rPr>
        <sz val="10"/>
        <rFont val="Soberana Sans"/>
        <family val="2"/>
      </rPr>
      <t>Sin Información,Sin Justificación</t>
    </r>
  </si>
  <si>
    <r>
      <t xml:space="preserve">Volumen de Producción con Incentivos a la Comercialización de cosechas con respecto al total de la producción elegible.
</t>
    </r>
    <r>
      <rPr>
        <sz val="10"/>
        <rFont val="Soberana Sans"/>
        <family val="2"/>
      </rPr>
      <t>Sin Información,Sin Justificación</t>
    </r>
  </si>
  <si>
    <r>
      <t xml:space="preserve">Volumen de producción con cobertura de riesgos de mercado del total de la producción comercializable elegible
</t>
    </r>
    <r>
      <rPr>
        <sz val="10"/>
        <rFont val="Soberana Sans"/>
        <family val="2"/>
      </rPr>
      <t>Sin Información,Sin Justificación</t>
    </r>
  </si>
  <si>
    <r>
      <t xml:space="preserve">Porcentaje de productores agrícolas que mejoran sus condiciones de comercialización con respecto de la población objetivo.     
</t>
    </r>
    <r>
      <rPr>
        <sz val="10"/>
        <rFont val="Soberana Sans"/>
        <family val="2"/>
      </rPr>
      <t>Sin Información,Sin Justificación</t>
    </r>
  </si>
  <si>
    <r>
      <t xml:space="preserve">Porcentaje de beneficiarios que logran diversificar mercados
</t>
    </r>
    <r>
      <rPr>
        <sz val="10"/>
        <rFont val="Soberana Sans"/>
        <family val="2"/>
      </rPr>
      <t>Sin Información,Sin Justificación</t>
    </r>
  </si>
  <si>
    <r>
      <t xml:space="preserve">C.1.2 Porcentaje del volumen de productos elegibles con apoyos para administración de riesgos de precios incorporadas a la Agricultura por Contrato con respecto al total producido.
</t>
    </r>
    <r>
      <rPr>
        <sz val="10"/>
        <rFont val="Soberana Sans"/>
        <family val="2"/>
      </rPr>
      <t>Sin Información,Sin Justificación</t>
    </r>
  </si>
  <si>
    <r>
      <t xml:space="preserve">C.1.3 Porcentaje del volumen de productos elegibles con incentivos complementarios al ingreso objetivo    
</t>
    </r>
    <r>
      <rPr>
        <sz val="10"/>
        <rFont val="Soberana Sans"/>
        <family val="2"/>
      </rPr>
      <t>Sin Información,Sin Justificación</t>
    </r>
  </si>
  <si>
    <r>
      <t xml:space="preserve">C.1.4 Porcentaje del volumen de productos elegibles con incentivos emergentes a la comercialización (por ciclo agrícola y producto) con respecto al total producido.   
</t>
    </r>
    <r>
      <rPr>
        <sz val="10"/>
        <rFont val="Soberana Sans"/>
        <family val="2"/>
      </rPr>
      <t>Sin Información,Sin Justificación</t>
    </r>
  </si>
  <si>
    <r>
      <t xml:space="preserve">C.1.1 Porcentaje del volumen de productos elegibles (algodón y café) con apoyos para administración de riesgos de precios no incorporadas a la Agricultura por Contrato con respecto al total producido.
</t>
    </r>
    <r>
      <rPr>
        <sz val="10"/>
        <rFont val="Soberana Sans"/>
        <family val="2"/>
      </rPr>
      <t>Sin Información,Sin Justificación</t>
    </r>
  </si>
  <si>
    <r>
      <t xml:space="preserve"> C.1.5 Porcentaje de capacidad instalada mejorada mediante proyectos de infraestructura comercial con respecto a la Capacidad instalada.
</t>
    </r>
    <r>
      <rPr>
        <sz val="10"/>
        <rFont val="Soberana Sans"/>
        <family val="2"/>
      </rPr>
      <t>Sin Información,Sin Justificación</t>
    </r>
  </si>
  <si>
    <r>
      <t xml:space="preserve">C.2.1.1 Porcentaje de productores que logran la certificación o recertificación de calidad, sanidad o inocuidad    
</t>
    </r>
    <r>
      <rPr>
        <sz val="10"/>
        <rFont val="Soberana Sans"/>
        <family val="2"/>
      </rPr>
      <t>Sin Información,Sin Justificación</t>
    </r>
  </si>
  <si>
    <r>
      <t xml:space="preserve">C.2.2.1 Porcentaje de los beneficiarios que logran enlaces comerciales     
</t>
    </r>
    <r>
      <rPr>
        <sz val="10"/>
        <rFont val="Soberana Sans"/>
        <family val="2"/>
      </rPr>
      <t xml:space="preserve"> Causa : Se supero la meta en 33% derivado de que se consideraron más eventos y por consiguiente más beneficiarios del primer trimestre en la atenta nota que autoriza el C. Secretario del Ramo, cabe señalar que este dato se estimo antes de saber el total de eventos y beneficiarios que se tendrían por trimestre. Efecto: El efecto es positivo porque se logró apoyar a más productores en los eventos en este trimestre, que permitió la diversificación de productos en el mercado nacional e internacional, dando como resultados el incremento en el número de enlaces comerciales.  Otros Motivos:</t>
    </r>
  </si>
  <si>
    <r>
      <t xml:space="preserve">A.1.4 Porcentaje de solicitudes dictaminadas para acceder a los incentivos a la comercialización
</t>
    </r>
    <r>
      <rPr>
        <sz val="10"/>
        <rFont val="Soberana Sans"/>
        <family val="2"/>
      </rPr>
      <t xml:space="preserve"> Causa : Derivado de la alta participación de los productores de granos y oleaginosas elegibles, se rebasó la meta planeada al primer trimestre, regularizándose dicha situación durante el siguiente trimestre. Efecto: El efecto fue poder apoyar a 68,479 productores de granos y oleaginosas, incentivando la comercialización de 6,085.7 miles de toneladas en 16 estados de la Republica Mexicana y la región lagunera. Otros Motivos:</t>
    </r>
  </si>
  <si>
    <r>
      <t xml:space="preserve">A.1.5 Porcentaje de beneficiarios que recibieron el pago en el plazo establecido en la normatividad con respecto al total de productores que solicitaron el incentivo.      
</t>
    </r>
    <r>
      <rPr>
        <sz val="10"/>
        <rFont val="Soberana Sans"/>
        <family val="2"/>
      </rPr>
      <t xml:space="preserve"> Causa : Con la instrumentación de los Incentivos a la Comercialización se logró apoyar a 68,479 productores, representando el 99.2% de cumplimiento con respecto a la meta planeada, derivado de que algunos productores no cumplieron con los requisitos establecidos en las Reglas de Operación.  Efecto: El efecto fue que la recepción de solicitudes comenzó tarde por lo que no se recibieron las esperadas; sin embargo, se lograron registrar 3,690,677.17 toneladas. Cabe mencionar que derivado del desfase de la apertura de ventanilla se seguirán recibiendo solicitudes para registro, las cuales se verán reflejadas en el siguiente trimestre. Otros Motivos:</t>
    </r>
  </si>
  <si>
    <r>
      <t xml:space="preserve">A.1.1 Porcentaje del volumen registrado en el esquema de agricultura por contrato con respecto al total producido.
</t>
    </r>
    <r>
      <rPr>
        <sz val="10"/>
        <rFont val="Soberana Sans"/>
        <family val="2"/>
      </rPr>
      <t xml:space="preserve"> Causa : La meta quedo por debajo de lo planeado debido a que el aviso de apertura de ventanilla  del ciclo OI 2017-2018 se publicó en el mes de marzo y no en febrero conforme a lo programado. Efecto: El efecto fue que la recepción de solicitudes comenzó tarde por lo que no se recibieron las esperadas; sin embargo, se lograron registrar 3,690,677.17 toneladas. Cabe mencionar que derivado del desfase de la apertura de ventanilla se seguirán recibiendo solicitudes para registro, las cuales se verán reflejadas en el siguiente trimestre. Otros Motivos:</t>
    </r>
  </si>
  <si>
    <r>
      <t xml:space="preserve">A.1.3 Porcentaje de las solicitudes dictaminadas favorablemente para acceder a los incentivos para administración de riesgos de precios no incorporadas a la Agrocultura por Contrato con respecto al total de solicitudes recibidas.
</t>
    </r>
    <r>
      <rPr>
        <sz val="10"/>
        <rFont val="Soberana Sans"/>
        <family val="2"/>
      </rPr>
      <t xml:space="preserve"> Causa : La meta quedo por debajo de lo planeado, debido a que solo hubo interés por parte de los compradores y productores en el esquema de servicios, sin embargo, hasta el 2 de abril se aperturó la ventanilla para algodón. Efecto: El efecto fue que  se lograron dictaminar favorablemente 110 solicitudes. Con la apertura  de la ventanilla de algodón se están recibiendo solicitudes, las cuales se verán reflejadas en el siguiente trimestre. Otros Motivos:</t>
    </r>
  </si>
  <si>
    <r>
      <t xml:space="preserve">A.1.2 Porcentaje de las solicitudes dictaminadas favorablemente para acceder a los apoyos para administración de riesgos de precios incorporadas a la Agricultura por Contrato con respecto al total de solicitudes recibidas.    
</t>
    </r>
    <r>
      <rPr>
        <sz val="10"/>
        <rFont val="Soberana Sans"/>
        <family val="2"/>
      </rPr>
      <t xml:space="preserve"> Causa : La meta quedo por debajo de lo planeado debido a que el aviso de apertura de ventanilla  del ciclo OI 2017-2018 se publicó en el mes de marzo y no en febrero conforme a lo programado. Efecto: El efecto fue que la recepción de solicitudes comenzó tarde por lo que no se recibieron las esperadas; sin embargo, se lograron dictaminar favorablemente 43,181 y por el desfase de la apertura de ventanilla se seguirán recibiendo solicitudes, las cuales se verán reflejadas en el siguiente trimestre. Otros Motivos:</t>
    </r>
  </si>
  <si>
    <r>
      <t xml:space="preserve">A.2.1.1 Porcentaje de proyectos apoyados
</t>
    </r>
    <r>
      <rPr>
        <sz val="10"/>
        <rFont val="Soberana Sans"/>
        <family val="2"/>
      </rPr>
      <t xml:space="preserve"> Causa : La meta planeada fue superada, debido a que se tuvo una gran participación de organizaciones que buscan ser beneficiados del Incentivo de promoción Comercial, ya que en este periodo se recibieron 17 solicitudes de apoyo, de las cuales 5 han sido aprobadas, 2 han sido rechazadas y 10 se encuentran en el proceso de evaluación. Efecto: El efecto es positivo ya que al haber implementado el aviso de apertura de ventanilla para el Incentivo de Promoción Comercial, en la pagina de ASERCA, esto contribuyó a que hubiera un gran interés de productores que buscan ingresar su solicitud para llevar a cabo el proceso de evaluación marcado en ROP y poder ser beneficiarios.,  Otros Motivos:</t>
    </r>
  </si>
  <si>
    <r>
      <t xml:space="preserve">A.2.2.1 Porcentaje de solicitudes apoyadas en eventos comerciales nacionales e internacionales  
</t>
    </r>
    <r>
      <rPr>
        <sz val="10"/>
        <rFont val="Soberana Sans"/>
        <family val="2"/>
      </rPr>
      <t xml:space="preserve"> Causa : Se supero la meta en 31% derivado de que se integró un mayor número de eventos y por consiguiente más beneficiarios en el primer trimestre; cabe señalar que este dato se estimó antes de saber el total de eventos y beneficiarios que se tendrían por trimestre, se reajustarán las metas para los siguientes trimestres. Efecto: El efecto es positivo porque se logró apoyar a más productores en los eventos de este trimestre en el mercado nacional e internacional. Otros Motivos:</t>
    </r>
  </si>
  <si>
    <r>
      <t xml:space="preserve">A.2.1.2 Porcentaje de productores que ingresan solicitud derivado de la asesoría     
</t>
    </r>
    <r>
      <rPr>
        <sz val="10"/>
        <rFont val="Soberana Sans"/>
        <family val="2"/>
      </rPr>
      <t xml:space="preserve"> Causa : La meta planeada fue superada, debido a que se tuvo una gran participación de organizaciones que de manera personal, vía ventanillas regionales y asesorías telefónicas, buscaron la asesoría para poder ingresar sus proyectos para ser beneficiarios del Incentivo de promoción Comercial, ya que en este periodo se brindaron 20 asesorías, de las cuales 17 organizaciones ingresaron de manera oficial sus solicitudes de apoyo Efecto: El efecto es positivo ya que al haber implementado el aviso de apertura de ventanilla para el Incentivo de Promoción Comercial, en la pagina de ASERCA, esto contribuyó a que los solicitantes tuvieran la información de dicha apertura y presentaran sus documentos a fin de ser revisados y una vez completos poder ingresar de manera oficial sus solicitudes. Otros Motivos:</t>
    </r>
  </si>
  <si>
    <r>
      <t xml:space="preserve">A.2.2.2 Porcentaje de beneficiarios satisfechos con el servicio proporcionado   
</t>
    </r>
    <r>
      <rPr>
        <sz val="10"/>
        <rFont val="Soberana Sans"/>
        <family val="2"/>
      </rPr>
      <t xml:space="preserve"> Causa : Se supero la meta en 30%  derivado de que se integró un mayor número de eventos y por consiguiente más beneficiarios en el primer trimestre dentro de la atenta nota que autoriza el C. Secretario del Ramo; cabe señalar que este dato se estimó antes de saber el total de eventos y beneficiarios que se tendrían por trimestre. Efecto: El efecto es positivo, derivado de que se logró apoyar a más productores en los eventos nacionales e internacionales en este trimestre, los cuales quedaron satisfechos por lograr diversificar sus productos al mismo tiempo que incrementaron sus enlaces comerciales, así mismo se reajustarán las metas para los siguientes trimestres.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</si>
  <si>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</si>
  <si>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</si>
  <si>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</si>
  <si>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</si>
  <si>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r>
      <t>F3.- Índice de estatus fitozoosanitario que se mejoran</t>
    </r>
    <r>
      <rPr>
        <i/>
        <sz val="10"/>
        <color indexed="30"/>
        <rFont val="Soberana Sans"/>
      </rPr>
      <t xml:space="preserve">
</t>
    </r>
  </si>
  <si>
    <t>((0.57)*(Número de estatus fitosanitario que se mejoran/Número de estatus fitosanitario actual))+((0.43)*((Número de estatus zoosanitario que se mejoran/Número de estatus zoosanitario actual))</t>
  </si>
  <si>
    <t>Índice</t>
  </si>
  <si>
    <r>
      <t>F2.- Índice de estatus fitozoosanitario que se mantienen</t>
    </r>
    <r>
      <rPr>
        <i/>
        <sz val="10"/>
        <color indexed="30"/>
        <rFont val="Soberana Sans"/>
      </rPr>
      <t xml:space="preserve">
</t>
    </r>
  </si>
  <si>
    <t>((0.57)*(Número de estatus fitosanitario que se mantienen/Número de estatus fitosanitario actual))+((0.43)*((Número de estatus zoosanitario que se mantienen/Número de estatus zoosanitario actual))</t>
  </si>
  <si>
    <t>Superficie conservada libre de la mosca de la fruta/territorio nacional</t>
  </si>
  <si>
    <r>
      <t>F4.-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</si>
  <si>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</si>
  <si>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El patrimonio fito-zoosanitario y de inocuidad agroalimentaria, acuícola y pesquera en los Estados del país se mantiene o mejora.</t>
  </si>
  <si>
    <r>
      <t>P1.- Porcentaje de estatus fitosanitarios que se mantienen</t>
    </r>
    <r>
      <rPr>
        <i/>
        <sz val="10"/>
        <color indexed="30"/>
        <rFont val="Soberana Sans"/>
      </rPr>
      <t xml:space="preserve">
</t>
    </r>
  </si>
  <si>
    <t>(Número de estatus fitosanitarios que se mantienen/Número de estatus fitosanitario actual)*100</t>
  </si>
  <si>
    <r>
      <t>P2.- Porcentaje de estatus fitosanitarios que se mejoran</t>
    </r>
    <r>
      <rPr>
        <i/>
        <sz val="10"/>
        <color indexed="30"/>
        <rFont val="Soberana Sans"/>
      </rPr>
      <t xml:space="preserve">
</t>
    </r>
  </si>
  <si>
    <t>(Número de estatus fitosanitarios que se mejoran/Número de estatus fitosanitario actual)*100</t>
  </si>
  <si>
    <r>
      <t>P3.- Porcentaje de estatus zoosanitarios que se mantienen.</t>
    </r>
    <r>
      <rPr>
        <i/>
        <sz val="10"/>
        <color indexed="30"/>
        <rFont val="Soberana Sans"/>
      </rPr>
      <t xml:space="preserve">
</t>
    </r>
  </si>
  <si>
    <t>(Número de estatus zoosanitario que se mantienen/Número de estatus zoosanitario actual)*100</t>
  </si>
  <si>
    <r>
      <t>P4.- Porcentaje de estatus zoosanitarios que se mejoran</t>
    </r>
    <r>
      <rPr>
        <i/>
        <sz val="10"/>
        <color indexed="30"/>
        <rFont val="Soberana Sans"/>
      </rPr>
      <t xml:space="preserve">
</t>
    </r>
  </si>
  <si>
    <t>(Número de estatus zoosanitario que se mejoran/Número de estatus zoosanitario actual)*100</t>
  </si>
  <si>
    <r>
      <t xml:space="preserve">P5.-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</si>
  <si>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</si>
  <si>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t>A C.4. Sistema de inocuidad agroalimentaria, acuícola y pesquera mejorado.</t>
  </si>
  <si>
    <r>
      <t>C4.1.-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</si>
  <si>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</si>
  <si>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r>
      <t>C4.2.- Porcentaje de cabezas de ganado sacrificada en establecimientos dedicados al sacrifico TIF</t>
    </r>
    <r>
      <rPr>
        <i/>
        <sz val="10"/>
        <color indexed="30"/>
        <rFont val="Soberana Sans"/>
      </rPr>
      <t xml:space="preserve">
</t>
    </r>
  </si>
  <si>
    <t xml:space="preserve">(Número de cabezas de ganado bovino y porcino sacrificado con buenas prácticas en establecimientos dedicados al sacrificio TIF/Número de cabezas de ganado bovino y porcino movilizadas a sacrificio)*100 </t>
  </si>
  <si>
    <t>B C.2. Sistema de vigilancia epidemiológica de plagas y enfermedades no cuarentenarias reglamentadas mejorado.</t>
  </si>
  <si>
    <r>
      <t>C2.- Índice de estrategias de vigilancia para la detección de plagas y enfermedades no cuarentenarias reglamentadas</t>
    </r>
    <r>
      <rPr>
        <i/>
        <sz val="10"/>
        <color indexed="30"/>
        <rFont val="Soberana Sans"/>
      </rPr>
      <t xml:space="preserve">
</t>
    </r>
  </si>
  <si>
    <t>((0.15)*(Número de estrategias de vigilancia fitosanitaria aplicadas para la detección de plagas  no cuarentenarias reglamentadas /Número de estrategias de vigilancia fitosanitaria programadas para la detección de plagas  no cuarentenarias reglamentadas))+((0.35)*(Número de estrategias de vigilancia zoosanitaria aplicadas para la detección de plagas y enfermedades no cuarentenarias reglamentarias en zonas libres /Número de estrategias de vigilancia zoosanitaria en zonas libres programadas para la detección de plagas y enfermedades no cuarentenarias reglamentarias en zonas libres))+((0.50)*(Número de sitios de inspección con evidencia de operación /Número de sitios de inspección autorizados))</t>
  </si>
  <si>
    <t>C C.3. Campañas fitozoosanitarias mejoradas.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</si>
  <si>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</si>
  <si>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</si>
  <si>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D C.1. Sistema de vigilancia epidemiológica, de plagas y enfermedades cuarentenarias mejorado.</t>
  </si>
  <si>
    <r>
      <t xml:space="preserve">C1.- Índice de estrategias de vigilancia para la detección de plagas y enfermedades exóticas o cuarentenarias </t>
    </r>
    <r>
      <rPr>
        <i/>
        <sz val="10"/>
        <color indexed="30"/>
        <rFont val="Soberana Sans"/>
      </rPr>
      <t xml:space="preserve">
</t>
    </r>
  </si>
  <si>
    <t>((0.79)*(Número de estrategias de vigilancia fitosanitaria aplicadas para la detección de plagas cuarentenarias /Número de estrategias de vigilancia fitosanitaria programadas para la detección de plagas cuarentenarias))+((0.21)*(Número de estrategias de vigilancia zoosanitaria aplicadas para la detección de plagas y enfermedades exóticas  / Número de estrategias de vigilancia zoosanitaria programadas para la detección de plagas y enfermedades zoosanitarias exóticas))</t>
  </si>
  <si>
    <t>A 1 A4.2. Implementación de sistemas de reducción de riesgos de contaminación en la producción y procesamiento primario en productos agrícolas, pecuarios, acuícolas y pesqueros.</t>
  </si>
  <si>
    <r>
      <t>A4.2.1.- Porcentaje de Unidades de Producción del sector agroalimentario, acuícola y pesquero que implementan sistemas de reducción de riesgos hasta el 50%.</t>
    </r>
    <r>
      <rPr>
        <i/>
        <sz val="10"/>
        <color indexed="30"/>
        <rFont val="Soberana Sans"/>
      </rPr>
      <t xml:space="preserve">
</t>
    </r>
  </si>
  <si>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</si>
  <si>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r>
      <t>A4.2.2.- Porcentaje de unidades de producción del sector agroalimentario, acuícola y pesquero que implementan sistemas de reducción de riesgos entre el 51 y 75%.</t>
    </r>
    <r>
      <rPr>
        <i/>
        <sz val="10"/>
        <color indexed="30"/>
        <rFont val="Soberana Sans"/>
      </rPr>
      <t xml:space="preserve">
</t>
    </r>
  </si>
  <si>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</si>
  <si>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r>
      <t>A4.2.3.-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</si>
  <si>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</si>
  <si>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 2 A4.1. Aplicación de incentivos para el sacrificio de ganado en rastros TIF.</t>
  </si>
  <si>
    <r>
      <t>A4.1.- Porcentaje de cabezas de ganado sacrificado con buenas prácticas con aplicación de incentivos del Programa.</t>
    </r>
    <r>
      <rPr>
        <i/>
        <sz val="10"/>
        <color indexed="30"/>
        <rFont val="Soberana Sans"/>
      </rPr>
      <t xml:space="preserve">
</t>
    </r>
  </si>
  <si>
    <t>(Número de cabezas de ganado sacrificados con buenas prácticas con aplicación de incentivos del Programa / Número total de cabezas de ganado sacrificados en rastros TIF )*100</t>
  </si>
  <si>
    <t>B 3 A2.3. Aplicación de acciones para la vigilancia epidemiológica de plagas y enfermedades zoosanitarias reglamentadas.</t>
  </si>
  <si>
    <r>
      <t>A2.3.- Porcentaje  de cobertura de sitios de riesgo con acciones de vigilancia epidemiológica zoosanitaria activa de plagas y enfermedades endémicas reglamentadas.</t>
    </r>
    <r>
      <rPr>
        <i/>
        <sz val="10"/>
        <color indexed="30"/>
        <rFont val="Soberana Sans"/>
      </rPr>
      <t xml:space="preserve">
</t>
    </r>
  </si>
  <si>
    <t>(Número de sitios de riesgo con acciones de vigilancia epidemiológica zoosanitaria activa de plagas y enfermedades endémicas reglamentadas  / Número de sitios de riesgo que requieren acciones de vigilancia epidemiológica zoosanitaria activa de plagas y enfermedades endémicas reglamentadas)*100</t>
  </si>
  <si>
    <t>B 4 A2.2. Aplicación de acciones para la vigilancia epidemiológica de plagas fitosanitarias no cuarentenarias.</t>
  </si>
  <si>
    <r>
      <t>A2.2.- Porcentaje de cobertura de sitios de riesgo con acciones de vigilancia epidemiológica fitosanitaria de plagas no cuarentenarias.</t>
    </r>
    <r>
      <rPr>
        <i/>
        <sz val="10"/>
        <color indexed="30"/>
        <rFont val="Soberana Sans"/>
      </rPr>
      <t xml:space="preserve">
</t>
    </r>
  </si>
  <si>
    <t>(Número de sitios de riesgo con acciones de vigilancia epidemiológica fitosanitaria de plagas no cuarentenarias / Número de sitios de riesgo que requieren acciones de vigilancia epidemiológica fitosanitaria de plagas no cuarentenarias)  *100</t>
  </si>
  <si>
    <t>B 5 A2.1. Dotación de infraestructura y equipo en sitios de inspección para la movilización nacional de mercancías reguladas.</t>
  </si>
  <si>
    <r>
      <t>A2.1.- Porcentaje de sitios de inspección con infraestructura y equipo mejorados.</t>
    </r>
    <r>
      <rPr>
        <i/>
        <sz val="10"/>
        <color indexed="30"/>
        <rFont val="Soberana Sans"/>
      </rPr>
      <t xml:space="preserve">
</t>
    </r>
  </si>
  <si>
    <t>(Número de sitios de inspección con infraestructura y equipo mejorados / Número de sitios prioritarios de inspección )*100</t>
  </si>
  <si>
    <t>C 6 A3.3. Implementación de acciones para el control o erradicación de plagas y enfermedades zoosanitarias reglamentadas.</t>
  </si>
  <si>
    <r>
      <t>A3.3.-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</si>
  <si>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</si>
  <si>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C 7 A3.2 Implementación de acciones para la prevención, control o erradicación de plagas fitosanitarias reglamentadas.</t>
  </si>
  <si>
    <r>
      <t>A3.2.-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</si>
  <si>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</si>
  <si>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C 8 A3.1. Otorgamiento de asistencia técnica para la prevención o control de enfermedades acuícolas.</t>
  </si>
  <si>
    <r>
      <t>A3.1.- Porcentaje de Unidades de Producción Acuícola con asistencia técnica para la prevención  o control de enfermedades acuícolas</t>
    </r>
    <r>
      <rPr>
        <i/>
        <sz val="10"/>
        <color indexed="30"/>
        <rFont val="Soberana Sans"/>
      </rPr>
      <t xml:space="preserve">
</t>
    </r>
  </si>
  <si>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</si>
  <si>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D 9 A1.2. Aplicación de acciones de vigilancia epidemiológica de riesgos zoosanitarios no controlados.</t>
  </si>
  <si>
    <r>
      <t>A1.2.- Porcentaje de cobertura de sitios de riesgo con acciones de vigilancia epidemiológica zoosanitaria activa de enfermedades exóticas.</t>
    </r>
    <r>
      <rPr>
        <i/>
        <sz val="10"/>
        <color indexed="30"/>
        <rFont val="Soberana Sans"/>
      </rPr>
      <t xml:space="preserve">
</t>
    </r>
  </si>
  <si>
    <t>(Número de sitios de riesgo con acciones de vigilancia epidemiológica zoosanitaria activa de plagas y enfermedades exóticas / Número de sitios de riesgo que requieren acciones de vigilancia epidemiológica zoosanitaria activa de plagas y enfermedades exóticas)*100</t>
  </si>
  <si>
    <t>D 10 A1.1. Aplicación de estrategias de vigilancia epidemiológica de riesgos fitosanitarios no controlados.</t>
  </si>
  <si>
    <r>
      <t>A1.1.- Porcentaje de cobertura de sitios de riesgo con acciones de vigilancia epidemiológica fitosanitaria de plagas cuarentenarias.</t>
    </r>
    <r>
      <rPr>
        <i/>
        <sz val="10"/>
        <color indexed="30"/>
        <rFont val="Soberana Sans"/>
      </rPr>
      <t xml:space="preserve">
</t>
    </r>
  </si>
  <si>
    <t>(Número de sitios de riesgo con acciones de vigilancia epidemiológica fitosanitaria de plagas cuarentenarias / Número de sitios de riesgo que requieren acciones de vigilancia epidemiológica fitosanitaria de plagas cuarentenarias) *100</t>
  </si>
  <si>
    <r>
      <t xml:space="preserve">F3.- Índice de estatus fitozoosanitario que se mejoran
</t>
    </r>
    <r>
      <rPr>
        <sz val="10"/>
        <rFont val="Soberana Sans"/>
        <family val="2"/>
      </rPr>
      <t>Sin Información,Sin Justificación</t>
    </r>
  </si>
  <si>
    <r>
      <t xml:space="preserve">F2.- Índice de estatus fitozoosanitario que se mantienen
</t>
    </r>
    <r>
      <rPr>
        <sz val="10"/>
        <rFont val="Soberana Sans"/>
        <family val="2"/>
      </rPr>
      <t>Sin Información,Sin Justificación</t>
    </r>
  </si>
  <si>
    <r>
      <t xml:space="preserve">Porcentaje del territorio nacional conservado libre de la mosca de la fruta
</t>
    </r>
    <r>
      <rPr>
        <sz val="10"/>
        <rFont val="Soberana Sans"/>
        <family val="2"/>
      </rPr>
      <t>Sin Información,Sin Justificación</t>
    </r>
  </si>
  <si>
    <r>
      <t xml:space="preserve">F4.- Tasa variación de unidades de producción agrícolas, pecuarias, acuícolas y pesqueras con implementación de sistemas de reducción de riesgos de contaminación y buenas prácticas.
</t>
    </r>
    <r>
      <rPr>
        <sz val="10"/>
        <rFont val="Soberana Sans"/>
        <family val="2"/>
      </rPr>
      <t>Sin Información,Sin Justificación</t>
    </r>
  </si>
  <si>
    <r>
      <t xml:space="preserve">P1.- Porcentaje de estatus fitosanitarios que se mantienen
</t>
    </r>
    <r>
      <rPr>
        <sz val="10"/>
        <rFont val="Soberana Sans"/>
        <family val="2"/>
      </rPr>
      <t>Sin Información,Sin Justificación</t>
    </r>
  </si>
  <si>
    <r>
      <t xml:space="preserve">P2.- Porcentaje de estatus fitosanitarios que se mejoran
</t>
    </r>
    <r>
      <rPr>
        <sz val="10"/>
        <rFont val="Soberana Sans"/>
        <family val="2"/>
      </rPr>
      <t>Sin Información,Sin Justificación</t>
    </r>
  </si>
  <si>
    <r>
      <t xml:space="preserve">P3.- Porcentaje de estatus zoosanitarios que se mantienen.
</t>
    </r>
    <r>
      <rPr>
        <sz val="10"/>
        <rFont val="Soberana Sans"/>
        <family val="2"/>
      </rPr>
      <t>Sin Información,Sin Justificación</t>
    </r>
  </si>
  <si>
    <r>
      <t xml:space="preserve">P4.- Porcentaje de estatus zoosanitarios que se mejoran
</t>
    </r>
    <r>
      <rPr>
        <sz val="10"/>
        <rFont val="Soberana Sans"/>
        <family val="2"/>
      </rPr>
      <t>Sin Información,Sin Justificación</t>
    </r>
  </si>
  <si>
    <r>
      <t xml:space="preserve">P5.- Porcentaje de cobertura en la implementación de sistemas de reducción de riesgos de contaminación y buenas prácticas en unidades  de producción agrícolas, pecuarias, acuícolas y pesqueras  
</t>
    </r>
    <r>
      <rPr>
        <sz val="10"/>
        <rFont val="Soberana Sans"/>
        <family val="2"/>
      </rPr>
      <t>Sin Información,Sin Justificación</t>
    </r>
  </si>
  <si>
    <r>
      <t xml:space="preserve">C4.1.- Porcentaje de unidades de producción del sector agroalimentario, acuícola y pesquero que implementaron sistemas de reducción de riesgos de contaminación y buenas prácticas
</t>
    </r>
    <r>
      <rPr>
        <sz val="10"/>
        <rFont val="Soberana Sans"/>
        <family val="2"/>
      </rPr>
      <t>Sin Información,Sin Justificación</t>
    </r>
  </si>
  <si>
    <r>
      <t xml:space="preserve">C4.2.- Porcentaje de cabezas de ganado sacrificada en establecimientos dedicados al sacrifico TIF
</t>
    </r>
    <r>
      <rPr>
        <sz val="10"/>
        <rFont val="Soberana Sans"/>
        <family val="2"/>
      </rPr>
      <t>Sin Información,Sin Justificación</t>
    </r>
  </si>
  <si>
    <r>
      <t xml:space="preserve">C2.- Índice de estrategias de vigilancia para la detección de plagas y enfermedades no cuarentenarias reglamentadas
</t>
    </r>
    <r>
      <rPr>
        <sz val="10"/>
        <rFont val="Soberana Sans"/>
        <family val="2"/>
      </rPr>
      <t>Sin Información,Sin Justificación</t>
    </r>
  </si>
  <si>
    <r>
      <t xml:space="preserve">C3.- Porcentaje de programas de trabajo fitozoosanitarios y acuícolas implementados conforme a las estrategias establecidas
</t>
    </r>
    <r>
      <rPr>
        <sz val="10"/>
        <rFont val="Soberana Sans"/>
        <family val="2"/>
      </rPr>
      <t>Sin Información,Sin Justificación</t>
    </r>
  </si>
  <si>
    <r>
      <t xml:space="preserve">C1.- Índice de estrategias de vigilancia para la detección de plagas y enfermedades exóticas o cuarentenarias 
</t>
    </r>
    <r>
      <rPr>
        <sz val="10"/>
        <rFont val="Soberana Sans"/>
        <family val="2"/>
      </rPr>
      <t>Sin Información,Sin Justificación</t>
    </r>
  </si>
  <si>
    <r>
      <t xml:space="preserve">A4.2.1.- Porcentaje de Unidades de Producción del sector agroalimentario, acuícola y pesquero que implementan sistemas de reducción de riesgos hasta el 50%.
</t>
    </r>
    <r>
      <rPr>
        <sz val="10"/>
        <rFont val="Soberana Sans"/>
        <family val="2"/>
      </rPr>
      <t xml:space="preserve"> Causa : La meta esta por arriba de lo programado debido a que la atención a unidades de producción se realiza a través de programas voluntarios a solicitud de parte del productor y en este periodo el ingreso y avance en la implementación fue mayor al estimado. Efecto: Sin efectos cuantificables toda vez que se atiende un número mayor de unidades de producción. Otros Motivos:</t>
    </r>
  </si>
  <si>
    <r>
      <t xml:space="preserve">A4.2.2.- Porcentaje de unidades de producción del sector agroalimentario, acuícola y pesquero que implementan sistemas de reducción de riesgos entre el 51 y 75%.
</t>
    </r>
    <r>
      <rPr>
        <sz val="10"/>
        <rFont val="Soberana Sans"/>
        <family val="2"/>
      </rPr>
      <t xml:space="preserve"> Causa : La meta esta por arriba de lo programado debido a que la atención a unidades de producción se realiza a través de programas voluntarios a solicitud de parte del productor y en este periodo el avance en la implementación fue mayor al estimado. Efecto: Sin efectos cuantificables toda vez que se atiende un número mayor de unidades de producción. Otros Motivos:</t>
    </r>
  </si>
  <si>
    <r>
      <t xml:space="preserve">A4.2.3.- Porcentaje de unidades de producción del sector agroalimentario, acuícola y pesquero que implementan sistemas de reducción de riesgos entre el 76 y 100%.
</t>
    </r>
    <r>
      <rPr>
        <sz val="10"/>
        <rFont val="Soberana Sans"/>
        <family val="2"/>
      </rPr>
      <t xml:space="preserve"> Causa : La meta está  ligeramente por arriba de lo programado debido a que la atención a unidades de producción se realiza a través de programas voluntarios a solicitud de parte del productor y en este periodo el ingreso el avance en la implementación fue mayor al estimado. Efecto: Sin efectos cuantificables toda vez que se atiende un número mayor de unidades de producción avanzaron en la implementación de los SRRC. Otros Motivos:</t>
    </r>
  </si>
  <si>
    <r>
      <t xml:space="preserve">A4.1.- Porcentaje de cabezas de ganado sacrificado con buenas prácticas con aplicación de incentivos del Programa.
</t>
    </r>
    <r>
      <rPr>
        <sz val="10"/>
        <rFont val="Soberana Sans"/>
        <family val="2"/>
      </rPr>
      <t xml:space="preserve"> Causa : Se supera la meta programada debido a que en el presente ejercicio fiscal  la programación de recursos  para la entrega de los incentivos a los Productores de ganado de las especies participantes, se dio a partir del primer trimestre, por lo que se ha realizado la entrega de los recursos de manera anticipada a lo estimado. Por otra parte, se informa que las cabezas apoyadas por  1,406,635,   incluyen 753,431 que corresponden al ejercicio 2017 que se pagaron con recurso 2018 por concepto de pasivos 2017.                                Efecto: El efecto es positivo, toda vez que los productores de ganado de las especies participantes advierten que se tienen recursos disponibles en apoyo a sus actividades. Otros Motivos:</t>
    </r>
  </si>
  <si>
    <r>
      <t xml:space="preserve">A2.3.- Porcentaje  de cobertura de sitios de riesgo con acciones de vigilancia epidemiológica zoosanitaria activa de plagas y enfermedades endémicas reglamentadas.
</t>
    </r>
    <r>
      <rPr>
        <sz val="10"/>
        <rFont val="Soberana Sans"/>
        <family val="2"/>
      </rPr>
      <t xml:space="preserve"> Causa : El comportamiento de la meta esta  de acuerdo a lo programado. Efecto: El comportamiento de la meta esta  de acuerdo a lo programado. Otros Motivos:</t>
    </r>
  </si>
  <si>
    <r>
      <t xml:space="preserve">A2.2.- Porcentaje de cobertura de sitios de riesgo con acciones de vigilancia epidemiológica fitosanitaria de plagas no cuarentenarias.
</t>
    </r>
    <r>
      <rPr>
        <sz val="10"/>
        <rFont val="Soberana Sans"/>
        <family val="2"/>
      </rPr>
      <t xml:space="preserve"> Causa : La meta se supera debido a los ajustes realizados al Programa de Vigilancia de Roya del cafeto, con base en el análisis de cuadrantes en riesgo fitosanitario y la superficie cafetalera de los estados que opera este programa presupuestario.  Efecto: El efecto es positivo debido a que se incrementó la cobertura de los sitios de riesgo fitosanitario. Otros Motivos:</t>
    </r>
  </si>
  <si>
    <r>
      <t xml:space="preserve">A2.1.- Porcentaje de sitios de inspección con infraestructura y equipo mejorados.
</t>
    </r>
    <r>
      <rPr>
        <sz val="10"/>
        <rFont val="Soberana Sans"/>
        <family val="2"/>
      </rPr>
      <t xml:space="preserve"> Causa : El comportamiento de la meta esta  de acuerdo a lo programado. Efecto: El comportamiento de la meta esta  de acuerdo a lo programado. Otros Motivos:</t>
    </r>
  </si>
  <si>
    <r>
      <t xml:space="preserve">A3.3.- Porcentaje de acciones aplicadas para el control y/o erradicación de plagas y enfermedades zoosanitarias reglamentadas.
</t>
    </r>
    <r>
      <rPr>
        <sz val="10"/>
        <rFont val="Soberana Sans"/>
        <family val="2"/>
      </rPr>
      <t xml:space="preserve"> Causa : La meta presenta incumplimiento debido a que los recursos no han sido radicados a las instancias ejecutoras Efecto: El efecto es negativo ya que se corre el riesgo de incumplir los programas de trabajo Otros Motivos:</t>
    </r>
  </si>
  <si>
    <r>
      <t xml:space="preserve">A3.2.- Porcentaje de acciones implementadas para la prevención,  control o erradicación de plagas fitosanitarias reglamentadas
</t>
    </r>
    <r>
      <rPr>
        <sz val="10"/>
        <rFont val="Soberana Sans"/>
        <family val="2"/>
      </rPr>
      <t xml:space="preserve"> Causa : Se supera la meta debido a que al momento de la programación se considero que la radicación de los recursos afectaría la ejecución de las acciones, sin embargo, las acciones prioritarias se ejecutaron oportunamente.  Efecto: El efecto es positivo ya que se tendrá un mejora impacto en la prevención, control o erradicación de las plagas reglamentadas. Otros Motivos:</t>
    </r>
  </si>
  <si>
    <r>
      <t xml:space="preserve">A3.1.- Porcentaje de Unidades de Producción Acuícola con asistencia técnica para la prevención  o control de enfermedades acuícolas
</t>
    </r>
    <r>
      <rPr>
        <sz val="10"/>
        <rFont val="Soberana Sans"/>
        <family val="2"/>
      </rPr>
      <t xml:space="preserve"> Causa : El comportamiento de la meta esta  de acuerdo a lo programado. Efecto: El comportamiento de la meta esta  de acuerdo a lo programado. Otros Motivos:</t>
    </r>
  </si>
  <si>
    <r>
      <t xml:space="preserve">A1.2.- Porcentaje de cobertura de sitios de riesgo con acciones de vigilancia epidemiológica zoosanitaria activa de enfermedades exóticas.
</t>
    </r>
    <r>
      <rPr>
        <sz val="10"/>
        <rFont val="Soberana Sans"/>
        <family val="2"/>
      </rPr>
      <t xml:space="preserve"> Causa : El comportamiento de la meta esta  de acuerdo a lo programado. Efecto: El comportamiento de la meta esta  de acuerdo a lo programado. Otros Motivos:</t>
    </r>
  </si>
  <si>
    <r>
      <t xml:space="preserve">A1.1.- Porcentaje de cobertura de sitios de riesgo con acciones de vigilancia epidemiológica fitosanitaria de plagas cuarentenarias.
</t>
    </r>
    <r>
      <rPr>
        <sz val="10"/>
        <rFont val="Soberana Sans"/>
        <family val="2"/>
      </rPr>
      <t xml:space="preserve"> Causa : La meta está por arriba de lo programado debido a que el programa de vigilancia epidemiológica fitosanitaria para el presente ejercicio operará en el estado de Sinaloa, y 8 estados bajo vigilancia de Moscas exóticas (Guanajuato, Morelos, Edo Mex, Cd. de Mex, Queretaro, Hidalgo, Puebla,  y Tlaxcala),lo anterior como resultado de un cambio de estrategia Efecto: Sin efectos cuantificables, toda vez que el programa opera de acuerdo a los ajustes por el cambio de estrategia. Otros Motivos:</t>
    </r>
  </si>
  <si>
    <t>S266</t>
  </si>
  <si>
    <t>Programa de Apoyos a Pequeños Productores</t>
  </si>
  <si>
    <t>112-Coordinación General de Enlace Sectorial</t>
  </si>
  <si>
    <t>Contribuir a impulsar la productividad en el sector agroalimentario mediante inversión en capital físico, humano y tecnológico que garantice la seguridad alimentaria. mediante el incremento de disponibilidad de alimentos de las Unidades Económicas Rurales conformadas por pequeños productores.</t>
  </si>
  <si>
    <t>Unidades Económicas Rurales conformadas por pequeños productores incrementan la disponibilidad de alimentos.</t>
  </si>
  <si>
    <r>
      <t>Porcentaje de Pequeños Productores que perciben un incremento en su producción por el apoyo recibido</t>
    </r>
    <r>
      <rPr>
        <i/>
        <sz val="10"/>
        <color indexed="30"/>
        <rFont val="Soberana Sans"/>
      </rPr>
      <t xml:space="preserve">
</t>
    </r>
  </si>
  <si>
    <t>(Número de pequeños productores entrevistados que perciben un incremento en su producción por el apoyo recibido / Número de pequeños productores entrevistados)*100</t>
  </si>
  <si>
    <t>A C7. Los pequeños productores de café apoyados con incentivos económicos integrales para aumentar su productividad.</t>
  </si>
  <si>
    <r>
      <t>C7. Porcentaje de pequeños productores de café apoyados.</t>
    </r>
    <r>
      <rPr>
        <i/>
        <sz val="10"/>
        <color indexed="30"/>
        <rFont val="Soberana Sans"/>
      </rPr>
      <t xml:space="preserve">
</t>
    </r>
  </si>
  <si>
    <t>(Número total de pequeños productores de café apoyados para aumentar su productividad/ Número total de pequeños productores de café registrados en el padrón nacional cafetalero)*100</t>
  </si>
  <si>
    <t>B C1. Jóvenes rurales apoyados para su arraigo y emprendimiento en sus comunidades de origen</t>
  </si>
  <si>
    <r>
      <t>C1. Porcentaje de jóvenes rurales apoyados para su arraigo y emprendimiento</t>
    </r>
    <r>
      <rPr>
        <i/>
        <sz val="10"/>
        <color indexed="30"/>
        <rFont val="Soberana Sans"/>
      </rPr>
      <t xml:space="preserve">
</t>
    </r>
  </si>
  <si>
    <t>(Número total de jóvenes rurales apoyados para arraigo /Número total de jóvenes rurales  programados para arraigo )*100</t>
  </si>
  <si>
    <r>
      <t xml:space="preserve">C1.2 Porcentaje de personas entre 18 y 35 años pertenecientes a localidades rurales de los estratos E1, E2 y E3 apoyadas para ejecutar proyectos de producción primaria y agregación de valor.  </t>
    </r>
    <r>
      <rPr>
        <i/>
        <sz val="10"/>
        <color indexed="30"/>
        <rFont val="Soberana Sans"/>
      </rPr>
      <t xml:space="preserve">
</t>
    </r>
  </si>
  <si>
    <t xml:space="preserve">(Número de personas entre 18 y 35 años pertenecientes a localidades rurales de los estratos E1, E2 y E3,  apoyadas para ejecutar proyectos de producción primaria y agregación de valor / Número de personas entre 18 y 35 años pertenecientes a localidades rurales de los estratos E1, E2 y E3)*100  </t>
  </si>
  <si>
    <t>C C8. Los pequeños productores de maíz y frijol apoyados con incentivos económicos integrales para aumentar su productividad.</t>
  </si>
  <si>
    <r>
      <t>C8. Porcentaje de Pequeños productores de maíz y frijol apoyados con incentivos para la producción</t>
    </r>
    <r>
      <rPr>
        <i/>
        <sz val="10"/>
        <color indexed="30"/>
        <rFont val="Soberana Sans"/>
      </rPr>
      <t xml:space="preserve">
</t>
    </r>
  </si>
  <si>
    <t>[((Número de pequeños productores de maíz y frijol apoyados con incentivos para la producción) / (Total de pequeños productores de maíz y frijol que solicitan incentivos para la producción ) *100]</t>
  </si>
  <si>
    <t>D C4. Personas en condición de pobreza en zonas rurales y periurbanas y pequeños productores rurales de localidades de alta y muy alta marginación apoyados para incrementar la dotación de paquetes productivos y la agregación de valor de sus procesos productivos.</t>
  </si>
  <si>
    <r>
      <t>C4.2 Porcentaje de pequeñas productoras rurales pertenecientes a los estratos E1, E2 y E3  apoyadas para ejecutar proyectos de producción primaria y agregación de valor.</t>
    </r>
    <r>
      <rPr>
        <i/>
        <sz val="10"/>
        <color indexed="30"/>
        <rFont val="Soberana Sans"/>
      </rPr>
      <t xml:space="preserve">
</t>
    </r>
  </si>
  <si>
    <t>(Número de pequeñas productoras rurales, pertenecientes a los estratos E1, E2 y E3  apoyadas para ejecutar proyectos de producción primaria y agregación de valor /Número de pequeñas productoras rurales, pertenecientes a los estratos E1, E2 y E3 )*100</t>
  </si>
  <si>
    <r>
      <t>C4.1 Porcentaje de mujeres mayores de 18 años en condición de pobreza pertenecientes a localidades rurales y periurbanas apoyadas con paquetes, para la instalación de huertos y módulos de gallinas o conejos.</t>
    </r>
    <r>
      <rPr>
        <i/>
        <sz val="10"/>
        <color indexed="30"/>
        <rFont val="Soberana Sans"/>
      </rPr>
      <t xml:space="preserve">
</t>
    </r>
  </si>
  <si>
    <t>[Número de mujeres mayores de 18 años en condición de pobreza pertenecientes a localidades rurales y periurbanas apoyadas con paquetes, para la  instalación de huertos y módulos de gallinas o conejos/ Número de mujeres mayores de 18 años en condición de pobreza pertenecientes a localidades rurales y periurbanas]*100</t>
  </si>
  <si>
    <t>E C9. Grupos de mujeres y hombres que habitan en núcleos agrarios apoyados con proyectos productivos.</t>
  </si>
  <si>
    <r>
      <t>C9. Porcentaje de grupos de mujeres y hombres en núcleos agrarios apoyados con proyectos productivos.</t>
    </r>
    <r>
      <rPr>
        <i/>
        <sz val="10"/>
        <color indexed="30"/>
        <rFont val="Soberana Sans"/>
      </rPr>
      <t xml:space="preserve">
</t>
    </r>
  </si>
  <si>
    <t>(Número total de grupos de mujeres y hombres en núcleos agrarios apoyados/Número total de grupos de mujeres y hombres en núcleos agrarios con solicitudes para proyectos productivos técnicamente validadas)*100</t>
  </si>
  <si>
    <t>F C5. Pequeños productores de las Unidades Económicas Rurales apoyados con con servicios de extensión, desarrollo de capacidades y capacitación.</t>
  </si>
  <si>
    <r>
      <t>C5. Porcentaje de pequeños productores apoyados con servicios de  extensión, desarrollo de capacidades y capacitación.</t>
    </r>
    <r>
      <rPr>
        <i/>
        <sz val="10"/>
        <color indexed="30"/>
        <rFont val="Soberana Sans"/>
      </rPr>
      <t xml:space="preserve">
</t>
    </r>
  </si>
  <si>
    <t>(Número total de pequeños productores apoyados con servicios de  extensión, desarrollo de capacidades y capacitación/ Número total de pequeños productores solicitantes con dictamen positivo)* 100</t>
  </si>
  <si>
    <t>G C11. Unidades de producción de alta y muy alta marginación apoyadas para contribuir en su seguridad y condición alimentaria</t>
  </si>
  <si>
    <r>
      <t xml:space="preserve">C11. Porcentaje de productores beneficiarios de alta y muy alta marginación que pertenecen a una unidad de producción familiar apoyados  con incentivos del PESA para la producción de  alimentos, que contribuyen  a su  seguridad alimentaria.  </t>
    </r>
    <r>
      <rPr>
        <i/>
        <sz val="10"/>
        <color indexed="30"/>
        <rFont val="Soberana Sans"/>
      </rPr>
      <t xml:space="preserve">
</t>
    </r>
  </si>
  <si>
    <t>(Número de productores beneficiarios  de alta y muy alta marginación apoyados con incentivos del PESA que producen alimentos  / Total de beneficiarios autorizados del PESA )*100</t>
  </si>
  <si>
    <t>H C10. Capacidad de almacenamiento de agua y superficie incorporada al aprovechamiento sustentable del suelo incrementadas</t>
  </si>
  <si>
    <r>
      <t>C10.1 Porcentaje de variación de la capacidad de almacenamiento de agua</t>
    </r>
    <r>
      <rPr>
        <i/>
        <sz val="10"/>
        <color indexed="30"/>
        <rFont val="Soberana Sans"/>
      </rPr>
      <t xml:space="preserve">
</t>
    </r>
  </si>
  <si>
    <t>[((Metros cúbicos de capacidad instalada para almacenamiento anual del agua en el año tn)/(Metros cúbicos de capacidad instalada para almacenamiento de agua en el año t0))]*100]</t>
  </si>
  <si>
    <r>
      <t>C10.2 Tasa de variación de la superficie agropecuaria incorporada al aprovechamiento sustentable</t>
    </r>
    <r>
      <rPr>
        <i/>
        <sz val="10"/>
        <color indexed="30"/>
        <rFont val="Soberana Sans"/>
      </rPr>
      <t xml:space="preserve">
</t>
    </r>
  </si>
  <si>
    <t xml:space="preserve">[((Hectáreas incorporadas al aprovechamiento sustentable del suelo y agua en el año tn)/(Hectáreas incorporadas al aprovechamiento sustentable de suelo y agua en el año t0))]*100]-100. </t>
  </si>
  <si>
    <t>I C2. Productores agropecuarios apoyados para mejorar su capacidad adaptativa ante desastres naturales.</t>
  </si>
  <si>
    <r>
      <t>C2.3 Índice de siniestralidad</t>
    </r>
    <r>
      <rPr>
        <i/>
        <sz val="10"/>
        <color indexed="30"/>
        <rFont val="Soberana Sans"/>
      </rPr>
      <t xml:space="preserve">
</t>
    </r>
  </si>
  <si>
    <t>(monto de indemnizaciones pagadas contra desastres naturales/ total de primas pagadas) * 100</t>
  </si>
  <si>
    <t>Estratégico-Economía-Anual</t>
  </si>
  <si>
    <r>
      <t>C2.2 Potenciación de los incentivos económicos (Federal y Estatal) ante la ocurrencia de desastres naturales</t>
    </r>
    <r>
      <rPr>
        <i/>
        <sz val="10"/>
        <color indexed="30"/>
        <rFont val="Soberana Sans"/>
      </rPr>
      <t xml:space="preserve">
</t>
    </r>
  </si>
  <si>
    <t>(Monto de incentivos económicos que protegen a las actividades productivas de productores agropecuarios, acuícolas y pesqueros ante la ocurrencia de desastres naturales/Monto de incentivos económicos asignados)</t>
  </si>
  <si>
    <r>
      <t>C2.1 Porcentaje de productores apoyados para mejorar su capacidad adaptativa ante desastres naturales.</t>
    </r>
    <r>
      <rPr>
        <i/>
        <sz val="10"/>
        <color indexed="30"/>
        <rFont val="Soberana Sans"/>
      </rPr>
      <t xml:space="preserve">
</t>
    </r>
  </si>
  <si>
    <t>(Número de productores agropecuarios apoyados para mejorar su capacidad adaptativa ante desastres naturales/Número de productores agropecuarios elegibles)*100</t>
  </si>
  <si>
    <t>J C6. Organizaciones rurales apoyadas para su fortalecimiento.</t>
  </si>
  <si>
    <r>
      <t>C6. Porcentaje de Organizaciones Rurales apoyadas que incorporaron acciones y/o estrategias con temas estructurales afines al sector.</t>
    </r>
    <r>
      <rPr>
        <i/>
        <sz val="10"/>
        <color indexed="30"/>
        <rFont val="Soberana Sans"/>
      </rPr>
      <t xml:space="preserve">
</t>
    </r>
  </si>
  <si>
    <t xml:space="preserve">(Número de Organizaciones rurales apoyadas que incorporaron acciones y/o estrategias con temas afines al sector agroalimentario / Número de Organizaciones rurales que fueron apoyadas)*100   </t>
  </si>
  <si>
    <t>K C3. Productores de zonas áridas y semiáridas apoyados con proyectos integrales en municipios áridos y semiáridos del país.</t>
  </si>
  <si>
    <r>
      <t>C3.1 Porcentaje de variación de municipios de zonas áridas y semiáridas con proyectos integrales ejecutados</t>
    </r>
    <r>
      <rPr>
        <i/>
        <sz val="10"/>
        <color indexed="30"/>
        <rFont val="Soberana Sans"/>
      </rPr>
      <t xml:space="preserve">
</t>
    </r>
  </si>
  <si>
    <t xml:space="preserve">((Municipios de zonas áridas y semiáridas atendidos con proyectos en el año tn/Municipios de zonas áridas y semiáridas en el año t0)-1)*100 </t>
  </si>
  <si>
    <r>
      <t xml:space="preserve">C3.2 Porcentaje de productores que habitan en zonas áridas y semiáridas apoyados    </t>
    </r>
    <r>
      <rPr>
        <i/>
        <sz val="10"/>
        <color indexed="30"/>
        <rFont val="Soberana Sans"/>
      </rPr>
      <t xml:space="preserve">
</t>
    </r>
  </si>
  <si>
    <t xml:space="preserve">(Número de productores que habitan en zonas áridas y semiáridas apoyados en el año en curso /Número de productores que habitan en zonas áridas y semiáridas que solicitan apoyo en el año en curso)*100    </t>
  </si>
  <si>
    <t>A 1 A1.C7 Dictaminación de solicitudes</t>
  </si>
  <si>
    <r>
      <t>A1. C7 Porcentaje de solicitudes dictaminadas del PROCAFE</t>
    </r>
    <r>
      <rPr>
        <i/>
        <sz val="10"/>
        <color indexed="30"/>
        <rFont val="Soberana Sans"/>
      </rPr>
      <t xml:space="preserve">
</t>
    </r>
  </si>
  <si>
    <t>(Total de solicitudes dictaminadas del PROCAFE en el plazo establecido en las Reglas de Operación/Total de solicitudes recibidas de PROCAFE)*100</t>
  </si>
  <si>
    <t>B 2 A1.C1 Dictaminación de solicitudes</t>
  </si>
  <si>
    <r>
      <t>A1.C1 Porcentaje de solicitudes dictaminadas positivas</t>
    </r>
    <r>
      <rPr>
        <i/>
        <sz val="10"/>
        <color indexed="30"/>
        <rFont val="Soberana Sans"/>
      </rPr>
      <t xml:space="preserve">
</t>
    </r>
  </si>
  <si>
    <t>(Número de solicitudes dictaminadas positivas/Número de solicitudes recibidas)*100</t>
  </si>
  <si>
    <t>B 3 A1.C1.2 Ditaminación de Solicitudes</t>
  </si>
  <si>
    <r>
      <t>A1. C1.2 Porcentaje de solicitudes autorizadas de proyectos de producción primaria y agregación de valor del componente Arráigate</t>
    </r>
    <r>
      <rPr>
        <i/>
        <sz val="10"/>
        <color indexed="30"/>
        <rFont val="Soberana Sans"/>
      </rPr>
      <t xml:space="preserve">
</t>
    </r>
  </si>
  <si>
    <t xml:space="preserve">(Número de solicitudes autorizadas de proyectos de producción primaria y agregación de valor del componente Arráigate /Número de solicitudes recibidas de proyectos de producción primaria y agregación de valor del componente Arráigate)*100  </t>
  </si>
  <si>
    <t>C 4 A1.C8 Dictaminación de solicitudes</t>
  </si>
  <si>
    <r>
      <t>A1.C8 Porcentaje de solicitudes de pequeños productores de maíz y frijol dictaminadas para la obtención de incentivos para la producción</t>
    </r>
    <r>
      <rPr>
        <i/>
        <sz val="10"/>
        <color indexed="30"/>
        <rFont val="Soberana Sans"/>
      </rPr>
      <t xml:space="preserve">
</t>
    </r>
  </si>
  <si>
    <t>(Número de solicitudes de pequeños productores de maíz y frijol dictaminadas para la obtención de incentivos para la producción / (Total de solicitudes de pequeños productores de maíz y frijol recibidas para la obtención de incentivos para la producción )*100</t>
  </si>
  <si>
    <t>D 5 A2.C4 Autorización de solicitudes para proyectos de producción primaria y agregación de valor.</t>
  </si>
  <si>
    <r>
      <t>A2.C4 Porcentaje de solicitudes autorizadas de proyectos de producción primaria y agregación de valor.</t>
    </r>
    <r>
      <rPr>
        <i/>
        <sz val="10"/>
        <color indexed="30"/>
        <rFont val="Soberana Sans"/>
      </rPr>
      <t xml:space="preserve">
</t>
    </r>
  </si>
  <si>
    <t>(Numero de solicitudes autorizadas de proyectos de producción primaria y agregación de valor/Número de solicitudes recibidas de proyectos de producción primaria y agregación de valor)*100</t>
  </si>
  <si>
    <t>D 6 A1.C4 Autorización de solicitudes para huertos y módulos de gallinas o conejos</t>
  </si>
  <si>
    <r>
      <t>A1.C4 Porcentaje de solicitudes autorizadas para la instalación de huertos y módulos de gallinas o conejos.</t>
    </r>
    <r>
      <rPr>
        <i/>
        <sz val="10"/>
        <color indexed="30"/>
        <rFont val="Soberana Sans"/>
      </rPr>
      <t xml:space="preserve">
</t>
    </r>
  </si>
  <si>
    <t>(Número de solicitudes autorizadas para la instalación de huertos y módulos de gallinas o conejos /Número de solicitudes recibidas para la instalación de huertos y módulos de gallinas o conejos)*100</t>
  </si>
  <si>
    <t>E 7 A2.C9 Inducción informativa a integrantes de los grupos autorizados sobre el Componente.</t>
  </si>
  <si>
    <r>
      <t>A2.C9 Porcentaje de mujeres y hombres con proyectos productivos autorizados que asisten a la inducción informativa sobre el componente</t>
    </r>
    <r>
      <rPr>
        <i/>
        <sz val="10"/>
        <color indexed="30"/>
        <rFont val="Soberana Sans"/>
      </rPr>
      <t xml:space="preserve">
</t>
    </r>
  </si>
  <si>
    <t>(Número de mujeres y hombres con proyectos productivos autorizados que asisten a la inducción informativa/ Número de mujeres y hombres de grupos con proyectos productivos autorizados)*100</t>
  </si>
  <si>
    <t>E 8 A1.C9 Dictaminación técnica de proyectos productivos procedentes</t>
  </si>
  <si>
    <r>
      <t>A1.C9 Porcentaje de proyectos productivos dictaminados técnicamente.</t>
    </r>
    <r>
      <rPr>
        <i/>
        <sz val="10"/>
        <color indexed="30"/>
        <rFont val="Soberana Sans"/>
      </rPr>
      <t xml:space="preserve">
</t>
    </r>
  </si>
  <si>
    <t>(Número total de proyectos productivos dictaminados técnicamente/Número total de proyectos productivos procedentes a ser dictaminados técnicamente)*100</t>
  </si>
  <si>
    <t>F 9 A1.C5 Extensionistas seleccionados en tiempo y forma en las entidades federativas</t>
  </si>
  <si>
    <r>
      <t>A1.C5 Porcentaje de extensionistas contratados en el año t</t>
    </r>
    <r>
      <rPr>
        <i/>
        <sz val="10"/>
        <color indexed="30"/>
        <rFont val="Soberana Sans"/>
      </rPr>
      <t xml:space="preserve">
</t>
    </r>
  </si>
  <si>
    <t>(Número de extensionistas contratados en el año t /Número total de extensionistas programados a contratar en el año t)*100</t>
  </si>
  <si>
    <t>G 10 A1.C11 Dictaminación del Desempeño de las Agencias de Desarrollo Rural</t>
  </si>
  <si>
    <r>
      <t xml:space="preserve">A1.C11 Porcentaje de Agencias de Desarrollo Rural PESA  con dictamen </t>
    </r>
    <r>
      <rPr>
        <i/>
        <sz val="10"/>
        <color indexed="30"/>
        <rFont val="Soberana Sans"/>
      </rPr>
      <t xml:space="preserve">
</t>
    </r>
  </si>
  <si>
    <t>(Agencias de Desarrollo Rural (ADR) con dictamen/Total de Agencias de Desarrollo Rural) *100</t>
  </si>
  <si>
    <t>H 11 A1.C10 Otorgamiento de apoyos para infraestructura de captación, manejo y almacenamiento de agua.</t>
  </si>
  <si>
    <r>
      <t>A1.C10 Porcentaje del recurso comprometido para infraestructura de captación, manejo y almacenamiento de agua con respecto al total del recurso de Inversión del Componente</t>
    </r>
    <r>
      <rPr>
        <i/>
        <sz val="10"/>
        <color indexed="30"/>
        <rFont val="Soberana Sans"/>
      </rPr>
      <t xml:space="preserve">
</t>
    </r>
  </si>
  <si>
    <t>(Presupuesto comprometido para conservación de suelo e infraestructura de captación, manejo y almacenamiento de agua /Total  de recurso asignado al componente en 2017)*100</t>
  </si>
  <si>
    <t>H 12 A2.C10 Seguimiento a la supervisión de infraestructura para el aprovechamiento sustentable de suelo y agua</t>
  </si>
  <si>
    <r>
      <t>A2.C10 Porcentaje de entidades supervisadas en el proceso operativo</t>
    </r>
    <r>
      <rPr>
        <i/>
        <sz val="10"/>
        <color indexed="30"/>
        <rFont val="Soberana Sans"/>
      </rPr>
      <t xml:space="preserve">
</t>
    </r>
  </si>
  <si>
    <t>((Número de entidades supervisadas en el proceso operativo realizadas) / (Número de entidades participantes en la operación del componente))*100</t>
  </si>
  <si>
    <t>I 13 A1.C2 Contratación de Pólizas para asegurar activos productivos ante la ocurrencia de siniestros</t>
  </si>
  <si>
    <r>
      <t>A1.2.C2 Porcentaje de superficie elegible asegurada ante la ocurrencia de siniestros</t>
    </r>
    <r>
      <rPr>
        <i/>
        <sz val="10"/>
        <color indexed="30"/>
        <rFont val="Soberana Sans"/>
      </rPr>
      <t xml:space="preserve">
</t>
    </r>
  </si>
  <si>
    <t>(Superficie elegible asegurada contra siniestros / total de superficie elegible)*100</t>
  </si>
  <si>
    <r>
      <t>A1.C2 Porcentaje de unidades animal aseguradas ante la ocurrencia de siniestros</t>
    </r>
    <r>
      <rPr>
        <i/>
        <sz val="10"/>
        <color indexed="30"/>
        <rFont val="Soberana Sans"/>
      </rPr>
      <t xml:space="preserve">
</t>
    </r>
  </si>
  <si>
    <t>(Unidades animal elegible asegurada contra desastres naturales /total de unidades animal elegible)*100</t>
  </si>
  <si>
    <t>J 14 A2.C6 Dictaminación de solicitudes.</t>
  </si>
  <si>
    <r>
      <t>A2.C6 Porcentaje de solicitudes de Organizaciones Rurales evaluadas en el plazo establecido en las Reglas de Operación.</t>
    </r>
    <r>
      <rPr>
        <i/>
        <sz val="10"/>
        <color indexed="30"/>
        <rFont val="Soberana Sans"/>
      </rPr>
      <t xml:space="preserve">
</t>
    </r>
  </si>
  <si>
    <t>(Total de solicitudes evaluadas en el plazo establecido en las Reglas de Operación/Total de solicitudes recibidas)*100</t>
  </si>
  <si>
    <t>J 15 A1.C6 Verificación del programa de fortalecimiento de las organizaciones rurales</t>
  </si>
  <si>
    <r>
      <t>A1.C6 Porcentaje de organizaciones rurales supervisadas.</t>
    </r>
    <r>
      <rPr>
        <i/>
        <sz val="10"/>
        <color indexed="30"/>
        <rFont val="Soberana Sans"/>
      </rPr>
      <t xml:space="preserve">
</t>
    </r>
  </si>
  <si>
    <t>(Organizaciones rurales supervisadas/Organizaciones rurales apoyadas)*100</t>
  </si>
  <si>
    <t>K 16 A1.C3 Otorgamiento de apoyos</t>
  </si>
  <si>
    <r>
      <t xml:space="preserve">A1.C3 Porcentaje proyectos integrales apoyados     </t>
    </r>
    <r>
      <rPr>
        <i/>
        <sz val="10"/>
        <color indexed="30"/>
        <rFont val="Soberana Sans"/>
      </rPr>
      <t xml:space="preserve">
</t>
    </r>
  </si>
  <si>
    <t xml:space="preserve">(Número de proyectos integrales apoyados en el año en curso /Número de proyectos integrales solicitados en el año en curso)*100    </t>
  </si>
  <si>
    <r>
      <t xml:space="preserve">Porcentaje de Pequeños Productores que perciben un incremento en su producción por el apoyo recibido
</t>
    </r>
    <r>
      <rPr>
        <sz val="10"/>
        <rFont val="Soberana Sans"/>
        <family val="2"/>
      </rPr>
      <t>Sin Información,Sin Justificación</t>
    </r>
  </si>
  <si>
    <r>
      <t xml:space="preserve">C7. Porcentaje de pequeños productores de café apoyados.
</t>
    </r>
    <r>
      <rPr>
        <sz val="10"/>
        <rFont val="Soberana Sans"/>
        <family val="2"/>
      </rPr>
      <t>Sin Información,Sin Justificación</t>
    </r>
  </si>
  <si>
    <r>
      <t xml:space="preserve">C1. Porcentaje de jóvenes rurales apoyados para su arraigo y emprendimiento
</t>
    </r>
    <r>
      <rPr>
        <sz val="10"/>
        <rFont val="Soberana Sans"/>
        <family val="2"/>
      </rPr>
      <t>Sin Información,Sin Justificación</t>
    </r>
  </si>
  <si>
    <r>
      <t xml:space="preserve">C1.2 Porcentaje de personas entre 18 y 35 años pertenecientes a localidades rurales de los estratos E1, E2 y E3 apoyadas para ejecutar proyectos de producción primaria y agregación de valor.  
</t>
    </r>
    <r>
      <rPr>
        <sz val="10"/>
        <rFont val="Soberana Sans"/>
        <family val="2"/>
      </rPr>
      <t>Sin Información,Sin Justificación</t>
    </r>
  </si>
  <si>
    <r>
      <t xml:space="preserve">C8. Porcentaje de Pequeños productores de maíz y frijol apoyados con incentivos para la producción
</t>
    </r>
    <r>
      <rPr>
        <sz val="10"/>
        <rFont val="Soberana Sans"/>
        <family val="2"/>
      </rPr>
      <t>Sin Información,Sin Justificación</t>
    </r>
  </si>
  <si>
    <r>
      <t xml:space="preserve">C4.2 Porcentaje de pequeñas productoras rurales pertenecientes a los estratos E1, E2 y E3  apoyadas para ejecutar proyectos de producción primaria y agregación de valor.
</t>
    </r>
    <r>
      <rPr>
        <sz val="10"/>
        <rFont val="Soberana Sans"/>
        <family val="2"/>
      </rPr>
      <t>Sin Información,Sin Justificación</t>
    </r>
  </si>
  <si>
    <r>
      <t xml:space="preserve">C4.1 Porcentaje de mujeres mayores de 18 años en condición de pobreza pertenecientes a localidades rurales y periurbanas apoyadas con paquetes, para la instalación de huertos y módulos de gallinas o conejos.
</t>
    </r>
    <r>
      <rPr>
        <sz val="10"/>
        <rFont val="Soberana Sans"/>
        <family val="2"/>
      </rPr>
      <t>Sin Información,Sin Justificación</t>
    </r>
  </si>
  <si>
    <r>
      <t xml:space="preserve">C9. Porcentaje de grupos de mujeres y hombres en núcleos agrarios apoyados con proyectos productivos.
</t>
    </r>
    <r>
      <rPr>
        <sz val="10"/>
        <rFont val="Soberana Sans"/>
        <family val="2"/>
      </rPr>
      <t>Sin Información,Sin Justificación</t>
    </r>
  </si>
  <si>
    <r>
      <t xml:space="preserve">C5. Porcentaje de pequeños productores apoyados con servicios de  extensión, desarrollo de capacidades y capacitación.
</t>
    </r>
    <r>
      <rPr>
        <sz val="10"/>
        <rFont val="Soberana Sans"/>
        <family val="2"/>
      </rPr>
      <t>Sin Información,Sin Justificación</t>
    </r>
  </si>
  <si>
    <r>
      <t xml:space="preserve">C11. Porcentaje de productores beneficiarios de alta y muy alta marginación que pertenecen a una unidad de producción familiar apoyados  con incentivos del PESA para la producción de  alimentos, que contribuyen  a su  seguridad alimentaria.  
</t>
    </r>
    <r>
      <rPr>
        <sz val="10"/>
        <rFont val="Soberana Sans"/>
        <family val="2"/>
      </rPr>
      <t>Sin Información,Sin Justificación</t>
    </r>
  </si>
  <si>
    <r>
      <t xml:space="preserve">C10.1 Porcentaje de variación de la capacidad de almacenamiento de agua
</t>
    </r>
    <r>
      <rPr>
        <sz val="10"/>
        <rFont val="Soberana Sans"/>
        <family val="2"/>
      </rPr>
      <t>Sin Información,Sin Justificación</t>
    </r>
  </si>
  <si>
    <r>
      <t xml:space="preserve">C10.2 Tasa de variación de la superficie agropecuaria incorporada al aprovechamiento sustentable
</t>
    </r>
    <r>
      <rPr>
        <sz val="10"/>
        <rFont val="Soberana Sans"/>
        <family val="2"/>
      </rPr>
      <t>Sin Información,Sin Justificación</t>
    </r>
  </si>
  <si>
    <r>
      <t xml:space="preserve">C2.3 Índice de siniestralidad
</t>
    </r>
    <r>
      <rPr>
        <sz val="10"/>
        <rFont val="Soberana Sans"/>
        <family val="2"/>
      </rPr>
      <t>Sin Información,Sin Justificación</t>
    </r>
  </si>
  <si>
    <r>
      <t xml:space="preserve">C2.2 Potenciación de los incentivos económicos (Federal y Estatal) ante la ocurrencia de desastres naturales
</t>
    </r>
    <r>
      <rPr>
        <sz val="10"/>
        <rFont val="Soberana Sans"/>
        <family val="2"/>
      </rPr>
      <t>Sin Información,Sin Justificación</t>
    </r>
  </si>
  <si>
    <r>
      <t xml:space="preserve">C2.1 Porcentaje de productores apoyados para mejorar su capacidad adaptativa ante desastres naturales.
</t>
    </r>
    <r>
      <rPr>
        <sz val="10"/>
        <rFont val="Soberana Sans"/>
        <family val="2"/>
      </rPr>
      <t>Sin Información,Sin Justificación</t>
    </r>
  </si>
  <si>
    <r>
      <t xml:space="preserve">C6. Porcentaje de Organizaciones Rurales apoyadas que incorporaron acciones y/o estrategias con temas estructurales afines al sector.
</t>
    </r>
    <r>
      <rPr>
        <sz val="10"/>
        <rFont val="Soberana Sans"/>
        <family val="2"/>
      </rPr>
      <t>Sin Información,Sin Justificación</t>
    </r>
  </si>
  <si>
    <r>
      <t xml:space="preserve">C3.1 Porcentaje de variación de municipios de zonas áridas y semiáridas con proyectos integrales ejecutados
</t>
    </r>
    <r>
      <rPr>
        <sz val="10"/>
        <rFont val="Soberana Sans"/>
        <family val="2"/>
      </rPr>
      <t>Sin Información,Sin Justificación</t>
    </r>
  </si>
  <si>
    <r>
      <t xml:space="preserve">C3.2 Porcentaje de productores que habitan en zonas áridas y semiáridas apoyados    
</t>
    </r>
    <r>
      <rPr>
        <sz val="10"/>
        <rFont val="Soberana Sans"/>
        <family val="2"/>
      </rPr>
      <t>Sin Información,Sin Justificación</t>
    </r>
  </si>
  <si>
    <r>
      <t xml:space="preserve">A1. C7 Porcentaje de solicitudes dictaminadas del PROCAFE
</t>
    </r>
    <r>
      <rPr>
        <sz val="10"/>
        <rFont val="Soberana Sans"/>
        <family val="2"/>
      </rPr>
      <t>Sin Información,Sin Justificación</t>
    </r>
  </si>
  <si>
    <r>
      <t xml:space="preserve">A1.C1 Porcentaje de solicitudes dictaminadas positivas
</t>
    </r>
    <r>
      <rPr>
        <sz val="10"/>
        <rFont val="Soberana Sans"/>
        <family val="2"/>
      </rPr>
      <t>Sin Información,Sin Justificación</t>
    </r>
  </si>
  <si>
    <r>
      <t xml:space="preserve">A1. C1.2 Porcentaje de solicitudes autorizadas de proyectos de producción primaria y agregación de valor del componente Arráigate
</t>
    </r>
    <r>
      <rPr>
        <sz val="10"/>
        <rFont val="Soberana Sans"/>
        <family val="2"/>
      </rPr>
      <t>Sin Información,Sin Justificación</t>
    </r>
  </si>
  <si>
    <r>
      <t xml:space="preserve">A1.C8 Porcentaje de solicitudes de pequeños productores de maíz y frijol dictaminadas para la obtención de incentivos para la producción
</t>
    </r>
    <r>
      <rPr>
        <sz val="10"/>
        <rFont val="Soberana Sans"/>
        <family val="2"/>
      </rPr>
      <t>Sin Información,Sin Justificación</t>
    </r>
  </si>
  <si>
    <r>
      <t xml:space="preserve">A2.C4 Porcentaje de solicitudes autorizadas de proyectos de producción primaria y agregación de valor.
</t>
    </r>
    <r>
      <rPr>
        <sz val="10"/>
        <rFont val="Soberana Sans"/>
        <family val="2"/>
      </rPr>
      <t>Sin Información,Sin Justificación</t>
    </r>
  </si>
  <si>
    <r>
      <t xml:space="preserve">A1.C4 Porcentaje de solicitudes autorizadas para la instalación de huertos y módulos de gallinas o conejos.
</t>
    </r>
    <r>
      <rPr>
        <sz val="10"/>
        <rFont val="Soberana Sans"/>
        <family val="2"/>
      </rPr>
      <t>Sin Información,Sin Justificación</t>
    </r>
  </si>
  <si>
    <r>
      <t xml:space="preserve">A2.C9 Porcentaje de mujeres y hombres con proyectos productivos autorizados que asisten a la inducción informativa sobre el componente
</t>
    </r>
    <r>
      <rPr>
        <sz val="10"/>
        <rFont val="Soberana Sans"/>
        <family val="2"/>
      </rPr>
      <t xml:space="preserve"> Causa : Contar con proyectos productivos autorizados al inicio del ejercicio fiscal, permitió que un mayor número de mujeres y hombres con proyectos productivos autorizados asistieran a la inducción informativa sobre el componente, respecto a los que se tenían programados.   Efecto: Una variación mayor como la registrada en el trimestre, respecto a la meta programada, refleja la eficiencia del componente para llevar a cabo la inducción impartida a los beneficiarios quienes deben cumplir con esta obligación, previo a la entrega de recursos.   Otros Motivos:</t>
    </r>
  </si>
  <si>
    <r>
      <t xml:space="preserve">A1.C9 Porcentaje de proyectos productivos dictaminados técnicamente.
</t>
    </r>
    <r>
      <rPr>
        <sz val="10"/>
        <rFont val="Soberana Sans"/>
        <family val="2"/>
      </rPr>
      <t xml:space="preserve"> Causa : La distribución de proyectos por giro y entidad federativa a los dictaminadores, permitió dictaminar un mayor número de proyectos respecto a los que se tenían programados dictaminar.    Efecto: Una variación superior a la meta programada, coadyuva a la consecución de los objetivos y metas del indicador, debido a que permitirá contar una cantidad de proyectos suficientes para ser sometidos a autorización.   Otros Motivos:</t>
    </r>
  </si>
  <si>
    <r>
      <t xml:space="preserve">A1.C5 Porcentaje de extensionistas contratados en el año t
</t>
    </r>
    <r>
      <rPr>
        <sz val="10"/>
        <rFont val="Soberana Sans"/>
        <family val="2"/>
      </rPr>
      <t>Sin Información,Sin Justificación</t>
    </r>
  </si>
  <si>
    <r>
      <t xml:space="preserve">A1.C11 Porcentaje de Agencias de Desarrollo Rural PESA  con dictamen 
</t>
    </r>
    <r>
      <rPr>
        <sz val="10"/>
        <rFont val="Soberana Sans"/>
        <family val="2"/>
      </rPr>
      <t>Sin Información,Sin Justificación</t>
    </r>
  </si>
  <si>
    <r>
      <t xml:space="preserve">A1.C10 Porcentaje del recurso comprometido para infraestructura de captación, manejo y almacenamiento de agua con respecto al total del recurso de Inversión del Componente
</t>
    </r>
    <r>
      <rPr>
        <sz val="10"/>
        <rFont val="Soberana Sans"/>
        <family val="2"/>
      </rPr>
      <t>Sin Información,Sin Justificación</t>
    </r>
  </si>
  <si>
    <r>
      <t xml:space="preserve">A2.C10 Porcentaje de entidades supervisadas en el proceso operativo
</t>
    </r>
    <r>
      <rPr>
        <sz val="10"/>
        <rFont val="Soberana Sans"/>
        <family val="2"/>
      </rPr>
      <t>Sin Información,Sin Justificación</t>
    </r>
  </si>
  <si>
    <r>
      <t xml:space="preserve">A1.2.C2 Porcentaje de superficie elegible asegurada ante la ocurrencia de siniestros
</t>
    </r>
    <r>
      <rPr>
        <sz val="10"/>
        <rFont val="Soberana Sans"/>
        <family val="2"/>
      </rPr>
      <t>Sin Información,Sin Justificación</t>
    </r>
  </si>
  <si>
    <r>
      <t xml:space="preserve">A1.C2 Porcentaje de unidades animal aseguradas ante la ocurrencia de siniestros
</t>
    </r>
    <r>
      <rPr>
        <sz val="10"/>
        <rFont val="Soberana Sans"/>
        <family val="2"/>
      </rPr>
      <t>Sin Información,Sin Justificación</t>
    </r>
  </si>
  <si>
    <r>
      <t xml:space="preserve">A2.C6 Porcentaje de solicitudes de Organizaciones Rurales evaluadas en el plazo establecido en las Reglas de Operación.
</t>
    </r>
    <r>
      <rPr>
        <sz val="10"/>
        <rFont val="Soberana Sans"/>
        <family val="2"/>
      </rPr>
      <t>Sin Información,Sin Justificación</t>
    </r>
  </si>
  <si>
    <r>
      <t xml:space="preserve">A1.C6 Porcentaje de organizaciones rurales supervisadas.
</t>
    </r>
    <r>
      <rPr>
        <sz val="10"/>
        <rFont val="Soberana Sans"/>
        <family val="2"/>
      </rPr>
      <t>Sin Información,Sin Justificación</t>
    </r>
  </si>
  <si>
    <r>
      <t xml:space="preserve">A1.C3 Porcentaje proyectos integrales apoyados     
</t>
    </r>
    <r>
      <rPr>
        <sz val="10"/>
        <rFont val="Soberana Sans"/>
        <family val="2"/>
      </rPr>
      <t>Sin Información,Sin Justificación</t>
    </r>
  </si>
  <si>
    <t>U002</t>
  </si>
  <si>
    <t>Programa de Acciones Complementarias para Mejorar las Sanidades</t>
  </si>
  <si>
    <t>Contribuir a promover mayor certidumbre en la actividad agroalimentaria mediante mecanismos de administración de riesgos. mediante la disminución del riesgo de pérdida del patrimonio sanitario y de inocuidad en las regiones del país</t>
  </si>
  <si>
    <r>
      <t>F2. Índice de la actividad agroalimentaria.</t>
    </r>
    <r>
      <rPr>
        <i/>
        <sz val="10"/>
        <color indexed="30"/>
        <rFont val="Soberana Sans"/>
      </rPr>
      <t xml:space="preserve">
</t>
    </r>
  </si>
  <si>
    <t>((0.78)*(Número de entradas de moscas del Mediterráneo atendidas / Número de entradas de moscas del Mediterráneo presentadas))+((0.16)*(Número de plagas y enfermedades zoosanitarias exóticas de los animales establecidas / Número plagas y enfermedades zoosanitarias exóticas de los animales con riesgo de establecerse en el territorio nacional))+((0.06)*(Número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t>
  </si>
  <si>
    <t>El riesgo de pérdida del patrimonio sanitario y de inocuidad agroalimentaria, acuícola y pesquera en las regiones del país disminuye.</t>
  </si>
  <si>
    <r>
      <t>P.3 Porcentaje de unidades de producción del sector agrícola, pecuario, acuícola y pesquero con Sistemas de Reducción de Riesgos de Contaminación implementado</t>
    </r>
    <r>
      <rPr>
        <i/>
        <sz val="10"/>
        <color indexed="30"/>
        <rFont val="Soberana Sans"/>
      </rPr>
      <t xml:space="preserve">
</t>
    </r>
  </si>
  <si>
    <t xml:space="preserve">(Número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Contaminación)*100 </t>
  </si>
  <si>
    <r>
      <t xml:space="preserve">P2. Porcentaje de plagas y enfermedades exóticas de los animales, consideradas de alto impacto, establecidas en el territorio nacional </t>
    </r>
    <r>
      <rPr>
        <i/>
        <sz val="10"/>
        <color indexed="30"/>
        <rFont val="Soberana Sans"/>
      </rPr>
      <t xml:space="preserve">
</t>
    </r>
  </si>
  <si>
    <t xml:space="preserve">(Número de plagas y enfermedades exóticas de los animales establecidas / Número de plagas y enfermedades exóticas de los animales con riesgo de establecerse en el territorio nacional </t>
  </si>
  <si>
    <r>
      <t>P1.Porcentaje de entradas de moscas del Mediterráneo atendidas</t>
    </r>
    <r>
      <rPr>
        <i/>
        <sz val="10"/>
        <color indexed="30"/>
        <rFont val="Soberana Sans"/>
      </rPr>
      <t xml:space="preserve">
</t>
    </r>
  </si>
  <si>
    <t>(Número de entradas de moscas del Mediterráneo atendidas en el año t / Número de entradas de moscas del Mediterráneo presentadas en el año t) * 100</t>
  </si>
  <si>
    <t>A C.2 Sistema de prevención, vigilancia y control zoosanitario implementado.</t>
  </si>
  <si>
    <r>
      <t>C2. Índice de implementación del sistema de prevención, vigilancia y control zoosanitario</t>
    </r>
    <r>
      <rPr>
        <i/>
        <sz val="10"/>
        <color indexed="30"/>
        <rFont val="Soberana Sans"/>
      </rPr>
      <t xml:space="preserve">
</t>
    </r>
  </si>
  <si>
    <t>((0.20)*(Número de cargamentos pecuarios de importación y movilización nacional de alto riesgo sanitario con medidas cuarentenarias aplicadas / Número de cargamentos pecuarios de importación y movilización nacional de alto riesgo sanitario detectados))+((0.20)*(Número de técnicas diagnósticas de plagas y enfermedades, derivadas de la notificación, realizadas en tiempo / Número de técnicas diagnósticas de plagas y enfermedades realizadas a las muestras derivadas de la notificación))+( (0.15 )*(Número de actividades de prevención zoosanitaria realizadas /Número de actividades de prevención zoosanitaria necesarias))+((0.30)*(Número de focos de plagas y enfermedades exóticas de los animales atendidos con medidas contra-epidémicas / Número de focos de plagas y enfermedades exóticas de los animales detectados))+((0.15 )*(Número de medidas zoosanitarias aplicadas para el control de enfermedades endémicas  / Número de medidas zoosanitarias necesarias para el control de enfermedades endémicas))</t>
  </si>
  <si>
    <t>B C.3 Sistema de disminución de riesgos de contaminación durante la producción y procesamiento primario de productos de origen agrícola, pecuario, acuícola y pesquero implementado.</t>
  </si>
  <si>
    <r>
      <t>C3. Índice de actividades complementarias para la implementación de Sistemas de Reducción de Riesgos de Contaminación y Buenas Prácticas</t>
    </r>
    <r>
      <rPr>
        <i/>
        <sz val="10"/>
        <color indexed="30"/>
        <rFont val="Soberana Sans"/>
      </rPr>
      <t xml:space="preserve">
</t>
    </r>
  </si>
  <si>
    <t>((0.35)*(Número de unidades de producción del sector agrícola, pecuario, acuícola y pesquero atendidas con asistencia técnica para la prevención de contaminantes / Número de unidades de producción del sector agrícola, pecuario, acuícola y pesquero con asistencia técnica para la prevención de contaminantes programadas))+((0.50)*(Número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pesquero))+((0.15)*(Número de unidades de producción del sector agrícola, pecuario, acuícola y pesquero apoyadas con complemento a la infraestructura /Número de unidades de producción del sector agrícola, pecuario, acuícola y pesquero programadas a apoyar con complemento a la infraestructura))</t>
  </si>
  <si>
    <t>C C.1 Sistema de prevención, vigilancia, control y soporte técnico fitosanitario implementado.</t>
  </si>
  <si>
    <r>
      <t>C.1 Índice de implementación del sistema de prevención, vigilancia y control fitosanitario</t>
    </r>
    <r>
      <rPr>
        <i/>
        <sz val="10"/>
        <color indexed="30"/>
        <rFont val="Soberana Sans"/>
      </rPr>
      <t xml:space="preserve">
</t>
    </r>
  </si>
  <si>
    <t>((0.25)*(Número de cargamentos agrícolas de importación y movilización nacional de alto riesgo sanitario con medidas cuarentenarias aplicadas / Número de cargamentos agrícolas de importación y movilización nacional de alto riesgo sanitario detectados))+((0.35)*(Número de acciones de prevención, vigilancia y control fitosanitario implementadas / Número de acciones de prevención, vigilancia y control fitosanitario necesarias))+((0.40)*(Número de informes de seguimiento a las acciones de vigilancia fitosanitaria elaborados / Número de informes de seguimiento a las acciones de vigilancia fitosanitaria programados))</t>
  </si>
  <si>
    <t>D C.4 Productores apicolas adquieren capacidades e instrumentos técnicos relativos al control de la abeja africanas</t>
  </si>
  <si>
    <r>
      <t xml:space="preserve">C4. Porcentaje de productores y técnicos apícolas que mejoraron capacidades para el control de la africanización respecto al total de productores y técnicos apícolas    </t>
    </r>
    <r>
      <rPr>
        <i/>
        <sz val="10"/>
        <color indexed="30"/>
        <rFont val="Soberana Sans"/>
      </rPr>
      <t xml:space="preserve">
</t>
    </r>
  </si>
  <si>
    <t xml:space="preserve">(Número de productores y técnicos apícolas que mejoraron sus capacidades técnicas en el año t/ Total de productores y técnicos apícolas en el año t) *100    </t>
  </si>
  <si>
    <t>A 1 A2.2 Implementación de medidas zoosanitarias para el diagnóstico, prevención y control de plagas y enfermedades.</t>
  </si>
  <si>
    <r>
      <t>A2.2.4 Porcentaje de medidas zoosanitarias aplicadas para el control de enfermedades endémicas</t>
    </r>
    <r>
      <rPr>
        <i/>
        <sz val="10"/>
        <color indexed="30"/>
        <rFont val="Soberana Sans"/>
      </rPr>
      <t xml:space="preserve">
</t>
    </r>
  </si>
  <si>
    <t>(Número de medidas zoosanitarias aplicadas para el control de enfermedades endémicas/ Número de medidas zoosanitarias necesarias para el control de enfermedades endémicas) * 100</t>
  </si>
  <si>
    <r>
      <t>A2.2.2 Porcentaje de actividades de prevención zoosanitaria aplicadas.</t>
    </r>
    <r>
      <rPr>
        <i/>
        <sz val="10"/>
        <color indexed="30"/>
        <rFont val="Soberana Sans"/>
      </rPr>
      <t xml:space="preserve">
</t>
    </r>
  </si>
  <si>
    <t>(Número de actividades de prevención zoosanitaria realizadas / Número de actividades de prevención zoosanitaria necesarias)*100</t>
  </si>
  <si>
    <r>
      <t>A2.2.1 Porcentaje de técnicas diagnósticas de plagas y enfermedades de los animales, derivadas de la notificación realizadas oportunamente</t>
    </r>
    <r>
      <rPr>
        <i/>
        <sz val="10"/>
        <color indexed="30"/>
        <rFont val="Soberana Sans"/>
      </rPr>
      <t xml:space="preserve">
</t>
    </r>
  </si>
  <si>
    <t>(Número de técnicas diagnósticas de plagas y enfermedades, derivadas de la notificación, realizadas en tiempo / Número de técnicas diagnósticas de plagas y enfermedades realizadas a las muestras derivadas de la notificación) *100</t>
  </si>
  <si>
    <r>
      <t>A2.2.3 Porcentaje de focos de plagas y enfermedades exóticas de los animales atendidos con medidas contra-epidémicas.</t>
    </r>
    <r>
      <rPr>
        <i/>
        <sz val="10"/>
        <color indexed="30"/>
        <rFont val="Soberana Sans"/>
      </rPr>
      <t xml:space="preserve">
</t>
    </r>
  </si>
  <si>
    <t>(Número de focos de plagas y enfermedades exóticas de los animales atendidos con medidas contra-epidémicas / Número de focos de plagas y enfermedades exóticas de los animales detectados)*100</t>
  </si>
  <si>
    <t>A 2 A2.1 Aplicación de medidas cuarentenarias en la importación y movilización nacional de productos pecuarios.</t>
  </si>
  <si>
    <r>
      <t>A2.1 Porcentaje de cargamentos pecuarios de importación y movilización nacional de alto riesgo sanitario detectados a los que se les aplican medidas cuarentenarias</t>
    </r>
    <r>
      <rPr>
        <i/>
        <sz val="10"/>
        <color indexed="30"/>
        <rFont val="Soberana Sans"/>
      </rPr>
      <t xml:space="preserve">
</t>
    </r>
  </si>
  <si>
    <t>(Número de cargamentos pecuarios de importación y movilización nacional de alto riesgo sanitario con medidas cuarentenarias aplicadas / Número de cargamentos pecuarios de importación y movilización nacional de alto riesgo sanitario detectados)*100</t>
  </si>
  <si>
    <t>B 3 A3.3 Complementación a la infraestructura en materia de sistemas de reducción de riesgos de contaminación.</t>
  </si>
  <si>
    <r>
      <t xml:space="preserve">A3.3 Porcentaje de unidades de producción del sector agrícola, pecuario, acuícola y pesquero apoyadas con complemento a la infraestructura </t>
    </r>
    <r>
      <rPr>
        <i/>
        <sz val="10"/>
        <color indexed="30"/>
        <rFont val="Soberana Sans"/>
      </rPr>
      <t xml:space="preserve">
</t>
    </r>
  </si>
  <si>
    <t>(Número de unidades de producción del sector agrícola, pecuario, acuícola y pesquero apoyadas con complemento a la infraestructura /Número de unidades de producción del sector agrícola, pecuario, acuícola y pesquero programadas a apoyar con complemento a la infraestructura)*100</t>
  </si>
  <si>
    <t>B 4 A3.1 Otorgamiento de asistencia técnica en materia sistemas de reducción de riesgos de contaminación.</t>
  </si>
  <si>
    <r>
      <t>A3.1 Porcentaje de unidades de producción del sector agroalimentario, acuícola y pesquero atendidas con asistencia técnica para la prevención de presencia de contaminantes</t>
    </r>
    <r>
      <rPr>
        <i/>
        <sz val="10"/>
        <color indexed="30"/>
        <rFont val="Soberana Sans"/>
      </rPr>
      <t xml:space="preserve">
</t>
    </r>
  </si>
  <si>
    <t>(Número de unidades de producción del sector agrícola, pecuario, acuícola y pesquero atendidas con asistencia técnica para la prevención de contaminantes / Número de unidades de producción del sector agrícola, pecuario, acuícola y pesquero asistencia técnica para la prevención de contaminantes programadas)*100</t>
  </si>
  <si>
    <t>B 5 A3.2 Monitoreo de contaminantes en materia de sistemas de reducción de riesgos de contaminación.</t>
  </si>
  <si>
    <r>
      <t>A3.2 Porcentaje de muestras tomadas en unidades de producción del sector agrícola, pecuario, acuícola y pesquero para el monitoreo de contaminantes</t>
    </r>
    <r>
      <rPr>
        <i/>
        <sz val="10"/>
        <color indexed="30"/>
        <rFont val="Soberana Sans"/>
      </rPr>
      <t xml:space="preserve">
</t>
    </r>
  </si>
  <si>
    <t>(Número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pesquero)*100</t>
  </si>
  <si>
    <t>C 6 A1.1 Aplicación de medidas cuarentenarias en la importación y movilización nacional de productos agrícolas.</t>
  </si>
  <si>
    <r>
      <t>A1.1 Porcentaje de cargamentos agrícolas de importación y movilización nacional de alto riesgo sanitario detectados a los que se les aplican medidas cuarentenarias.</t>
    </r>
    <r>
      <rPr>
        <i/>
        <sz val="10"/>
        <color indexed="30"/>
        <rFont val="Soberana Sans"/>
      </rPr>
      <t xml:space="preserve">
</t>
    </r>
  </si>
  <si>
    <t>(Número de cargamentos agrícolas de importación y movilización nacional de alto riesgo sanitario con medidas cuarentenarias aplicadas / Número de cargamentos agrícolas de importación y movilización nacional de alto riesgo sanitario detectados)*100</t>
  </si>
  <si>
    <t>C 7 A1.3 Seguimiento a las acciones de vigilancia fitosanitaria.</t>
  </si>
  <si>
    <r>
      <t>A1.3 Porcentaje de informes de seguimiento a las acciones de vigilancia fitosanitaria..</t>
    </r>
    <r>
      <rPr>
        <i/>
        <sz val="10"/>
        <color indexed="30"/>
        <rFont val="Soberana Sans"/>
      </rPr>
      <t xml:space="preserve">
</t>
    </r>
  </si>
  <si>
    <t>(Número de informes de seguimiento a las acciones de vigilancia fitosanitaria elaborados / Número de informes de seguimiento a las acciones de vigilancia fitosanitaria programados) *100</t>
  </si>
  <si>
    <t>C 8 A1.2 Implementación de acciones de prevención, vigilancia y control fitosanitario.</t>
  </si>
  <si>
    <r>
      <t>A1.2 Porcentaje de implementación de acciones de prevención, vigilancia y control fitosanitario.</t>
    </r>
    <r>
      <rPr>
        <i/>
        <sz val="10"/>
        <color indexed="30"/>
        <rFont val="Soberana Sans"/>
      </rPr>
      <t xml:space="preserve">
</t>
    </r>
  </si>
  <si>
    <t>(Número de acciones de prevención, vigilancia y control fitosanitario implementadas / Número de acciones de prevención, vigilancia y control fitosanitario necesarias)*100</t>
  </si>
  <si>
    <t>D 9 A1.4 Capacitación impartida a productores apícolas y técnicos</t>
  </si>
  <si>
    <r>
      <t>A1.4 Porcentaje de asistentes que aprobaron la evaluación de la capacitación con 7 o más de calificación respecto al total de asistentes evaluados</t>
    </r>
    <r>
      <rPr>
        <i/>
        <sz val="10"/>
        <color indexed="30"/>
        <rFont val="Soberana Sans"/>
      </rPr>
      <t xml:space="preserve">
</t>
    </r>
  </si>
  <si>
    <t>(Número de asistentes que aprobaron la capacitación con 7 o más de calificación en el año t / Número de asistentes evaluados en las capacitaciones en el año t) *100</t>
  </si>
  <si>
    <t>Gestión-Economía-Semestral</t>
  </si>
  <si>
    <t>D 10 A2.4 Certificados de Calidad Genética entregados a productores de material biológico apícola</t>
  </si>
  <si>
    <r>
      <t>A2.4 Porcentaje de certificados entregados con relación a los certificados programados</t>
    </r>
    <r>
      <rPr>
        <i/>
        <sz val="10"/>
        <color indexed="30"/>
        <rFont val="Soberana Sans"/>
      </rPr>
      <t xml:space="preserve">
</t>
    </r>
  </si>
  <si>
    <t xml:space="preserve">(Número de certificados entregados en el año t / Número de certificados programados para el año t) *100  </t>
  </si>
  <si>
    <r>
      <t xml:space="preserve">F2. Índice de la actividad agroalimentaria.
</t>
    </r>
    <r>
      <rPr>
        <sz val="10"/>
        <rFont val="Soberana Sans"/>
        <family val="2"/>
      </rPr>
      <t>Sin Información,Sin Justificación</t>
    </r>
  </si>
  <si>
    <r>
      <t xml:space="preserve">P.3 Porcentaje de unidades de producción del sector agrícola, pecuario, acuícola y pesquero con Sistemas de Reducción de Riesgos de Contaminación implementado
</t>
    </r>
    <r>
      <rPr>
        <sz val="10"/>
        <rFont val="Soberana Sans"/>
        <family val="2"/>
      </rPr>
      <t>Sin Información,Sin Justificación</t>
    </r>
  </si>
  <si>
    <r>
      <t xml:space="preserve">P2. Porcentaje de plagas y enfermedades exóticas de los animales, consideradas de alto impacto, establecidas en el territorio nacional 
</t>
    </r>
    <r>
      <rPr>
        <sz val="10"/>
        <rFont val="Soberana Sans"/>
        <family val="2"/>
      </rPr>
      <t>Sin Información,Sin Justificación</t>
    </r>
  </si>
  <si>
    <r>
      <t xml:space="preserve">P1.Porcentaje de entradas de moscas del Mediterráneo atendidas
</t>
    </r>
    <r>
      <rPr>
        <sz val="10"/>
        <rFont val="Soberana Sans"/>
        <family val="2"/>
      </rPr>
      <t>Sin Información,Sin Justificación</t>
    </r>
  </si>
  <si>
    <r>
      <t xml:space="preserve">C2. Índice de implementación del sistema de prevención, vigilancia y control zoosanitario
</t>
    </r>
    <r>
      <rPr>
        <sz val="10"/>
        <rFont val="Soberana Sans"/>
        <family val="2"/>
      </rPr>
      <t>Sin Información,Sin Justificación</t>
    </r>
  </si>
  <si>
    <r>
      <t xml:space="preserve">C3. Índice de actividades complementarias para la implementación de Sistemas de Reducción de Riesgos de Contaminación y Buenas Prácticas
</t>
    </r>
    <r>
      <rPr>
        <sz val="10"/>
        <rFont val="Soberana Sans"/>
        <family val="2"/>
      </rPr>
      <t>Sin Información,Sin Justificación</t>
    </r>
  </si>
  <si>
    <r>
      <t xml:space="preserve">C.1 Índice de implementación del sistema de prevención, vigilancia y control fitosanitario
</t>
    </r>
    <r>
      <rPr>
        <sz val="10"/>
        <rFont val="Soberana Sans"/>
        <family val="2"/>
      </rPr>
      <t>Sin Información,Sin Justificación</t>
    </r>
  </si>
  <si>
    <r>
      <t xml:space="preserve">C4. Porcentaje de productores y técnicos apícolas que mejoraron capacidades para el control de la africanización respecto al total de productores y técnicos apícolas    
</t>
    </r>
    <r>
      <rPr>
        <sz val="10"/>
        <rFont val="Soberana Sans"/>
        <family val="2"/>
      </rPr>
      <t>Sin Información,Sin Justificación</t>
    </r>
  </si>
  <si>
    <r>
      <t xml:space="preserve">A2.2.4 Porcentaje de medidas zoosanitarias aplicadas para el control de enfermedades endémicas
</t>
    </r>
    <r>
      <rPr>
        <sz val="10"/>
        <rFont val="Soberana Sans"/>
        <family val="2"/>
      </rPr>
      <t xml:space="preserve"> Causa : El comportamiento de la meta esta de acuerdo a lo programado Efecto: El comportamiento de la meta esta de acuerdo a lo programado Otros Motivos:</t>
    </r>
  </si>
  <si>
    <r>
      <t xml:space="preserve">A2.2.2 Porcentaje de actividades de prevención zoosanitaria aplicadas.
</t>
    </r>
    <r>
      <rPr>
        <sz val="10"/>
        <rFont val="Soberana Sans"/>
        <family val="2"/>
      </rPr>
      <t xml:space="preserve"> Causa : La meta está por arriba de lo programado debido a que se ajustó el calendario de actividades de prevención zoosanitaria, priorizando la promoción de la notificación. Los datos reportados son de las actividades del mes de enero y  febrero,  lo correspondiente al corte del mes de marzo no se encuentra  disponible a la fecha de este reporte,  por lo que se reportará en el siguiente trimestre. Efecto: El efecto es positivo pues se fortalece la promoción de actividades de prevención zoosanitaria Otros Motivos:</t>
    </r>
  </si>
  <si>
    <r>
      <t xml:space="preserve">A2.2.1 Porcentaje de técnicas diagnósticas de plagas y enfermedades de los animales, derivadas de la notificación realizadas oportunamente
</t>
    </r>
    <r>
      <rPr>
        <sz val="10"/>
        <rFont val="Soberana Sans"/>
        <family val="2"/>
      </rPr>
      <t xml:space="preserve"> Causa : Se cumple con la meta, el número de muestras derivadas de la notificación fue menor al estimado en la programación,  esto debido a que no se puede programar cuántas muestras serán colectadas consecuencia de las notificaciones, ya que éstas dependen de la presencia de  enfermedades o plagas emergentes que afecten a los animales. Efecto: El efecto es positivo, ya que la vigilancia pasiva indica que las poblaciones animales no están siendo afectadas por enfermedades  o plagas emergentes. Otros Motivos:</t>
    </r>
  </si>
  <si>
    <r>
      <t xml:space="preserve">A2.2.3 Porcentaje de focos de plagas y enfermedades exóticas de los animales atendidos con medidas contra-epidémicas.
</t>
    </r>
    <r>
      <rPr>
        <sz val="10"/>
        <rFont val="Soberana Sans"/>
        <family val="2"/>
      </rPr>
      <t xml:space="preserve"> Causa : El comportamiento de la meta está de acuerdo a lo programado. Los valores de numerador y denominador están por debajo de lo estimado debido a que la ocurrencia de importancia zoosanitaria fue menor a la esperada. Efecto: El efecto es positivo porque al presentarse menos casos de los esperados, se demuestra un avance en la condición zoosanitaria del país. Otros Motivos:</t>
    </r>
  </si>
  <si>
    <r>
      <t xml:space="preserve">A2.1 Porcentaje de cargamentos pecuarios de importación y movilización nacional de alto riesgo sanitario detectados a los que se les aplican medidas cuarentenarias
</t>
    </r>
    <r>
      <rPr>
        <sz val="10"/>
        <rFont val="Soberana Sans"/>
        <family val="2"/>
      </rPr>
      <t xml:space="preserve"> Causa :  La meta esta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o destrucción). Para los cargamentos de movilización  se aplicó una medida fitosanitaria al 100% de cargamentos con irregularidades detectados  para evitar su ingreso a las zonas de mejores estatus sanitarios.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</si>
  <si>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A3.3 Porcentaje de unidades de producción del sector agrícola, pecuario, acuícola y pesquero apoyadas con complemento a la infraestructura 
</t>
    </r>
    <r>
      <rPr>
        <sz val="10"/>
        <rFont val="Soberana Sans"/>
        <family val="2"/>
      </rPr>
      <t xml:space="preserve"> Causa : El comportamiento de la meta esta de acuerdo a lo programado Efecto: El comportamiento de la meta esta de acuerdo a lo programado Otros Motivos:</t>
    </r>
  </si>
  <si>
    <r>
      <t xml:space="preserve">A3.1 Porcentaje de unidades de producción del sector agroalimentario, acuícola y pesquero atendidas con asistencia técnica para la prevención de presencia de contaminantes
</t>
    </r>
    <r>
      <rPr>
        <sz val="10"/>
        <rFont val="Soberana Sans"/>
        <family val="2"/>
      </rPr>
      <t xml:space="preserve"> Causa : El comportamiento de la meta esta de acuerdo a lo programado Efecto: El comportamiento de la meta esta de acuerdo a lo programado Otros Motivos:</t>
    </r>
  </si>
  <si>
    <r>
      <t xml:space="preserve">A3.2 Porcentaje de muestras tomadas en unidades de producción del sector agrícola, pecuario, acuícola y pesquero para el monitoreo de contaminantes
</t>
    </r>
    <r>
      <rPr>
        <sz val="10"/>
        <rFont val="Soberana Sans"/>
        <family val="2"/>
      </rPr>
      <t xml:space="preserve"> Causa : El comportamiento de la meta esta de acuerdo a lo programado Efecto: El comportamiento de la meta esta de acuerdo a lo programado Otros Motivos:</t>
    </r>
  </si>
  <si>
    <r>
      <t xml:space="preserve">A1.1 Porcentaje de cargamentos agrícolas de importación y movilización nacional de alto riesgo sanitario detectados a los que se les aplican medidas cuarentenarias.
</t>
    </r>
    <r>
      <rPr>
        <sz val="10"/>
        <rFont val="Soberana Sans"/>
        <family val="2"/>
      </rPr>
      <t xml:space="preserve"> Causa :  La meta esta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o destrucción). Para los cargamentos de movilización  se aplicó una medida fitosanitaria al 100% de cargamentos con irregularidades detectados  para evitar su ingreso a las zonas de mejores estatus sanitarios.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</si>
  <si>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A1.3 Porcentaje de informes de seguimiento a las acciones de vigilancia fitosanitaria..
</t>
    </r>
    <r>
      <rPr>
        <sz val="10"/>
        <rFont val="Soberana Sans"/>
        <family val="2"/>
      </rPr>
      <t xml:space="preserve"> Causa : El comportamiento de la meta esta de acuerdo a lo programado Efecto: El comportamiento de la meta esta de acuerdo a lo programado Otros Motivos:</t>
    </r>
  </si>
  <si>
    <r>
      <t xml:space="preserve">A1.2 Porcentaje de implementación de acciones de prevención, vigilancia y control fitosanitario.
</t>
    </r>
    <r>
      <rPr>
        <sz val="10"/>
        <rFont val="Soberana Sans"/>
        <family val="2"/>
      </rPr>
      <t xml:space="preserve"> Causa : El comportamiento de la meta está de acuerdo a lo programado Efecto: El comportamiento de la meta está de acuerdo a lo programado Otros Motivos:</t>
    </r>
  </si>
  <si>
    <r>
      <t xml:space="preserve">A1.4 Porcentaje de asistentes que aprobaron la evaluación de la capacitación con 7 o más de calificación respecto al total de asistentes evaluados
</t>
    </r>
    <r>
      <rPr>
        <sz val="10"/>
        <rFont val="Soberana Sans"/>
        <family val="2"/>
      </rPr>
      <t>Sin Información,Sin Justificación</t>
    </r>
  </si>
  <si>
    <r>
      <t xml:space="preserve">A2.4 Porcentaje de certificados entregados con relación a los certificados programados
</t>
    </r>
    <r>
      <rPr>
        <sz val="10"/>
        <rFont val="Soberana Sans"/>
        <family val="2"/>
      </rPr>
      <t>Sin Información,Sin Justificación</t>
    </r>
  </si>
  <si>
    <t>U004</t>
  </si>
  <si>
    <t>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</si>
  <si>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</si>
  <si>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</si>
  <si>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i/>
        <sz val="10"/>
        <color indexed="30"/>
        <rFont val="Soberana Sans"/>
      </rPr>
      <t xml:space="preserve">
</t>
    </r>
  </si>
  <si>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</si>
  <si>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</si>
  <si>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</si>
  <si>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 xml:space="preserve">(Número de tecnologías y/o conocimientos generados en proyectos que concluyen en el año t/Número de tecnologías y/o conocimientos que fueron establecidos en los Convenios de Asignación de Recurso en el año t) *100    </t>
  </si>
  <si>
    <t>A C2. Apoyos otorgados para el desarrollo de proyectos de investigación que atienden temas estratégicos.</t>
  </si>
  <si>
    <r>
      <t>C2. Porcentaje de proyectos de investigación formalizados mediante Convenio de Asignación de Recursos.</t>
    </r>
    <r>
      <rPr>
        <i/>
        <sz val="10"/>
        <color indexed="30"/>
        <rFont val="Soberana Sans"/>
      </rPr>
      <t xml:space="preserve">
</t>
    </r>
  </si>
  <si>
    <t xml:space="preserve">(Número de Proyectos de investigación formalizados mediante Convenio en el año t/Número de proyectos de investigación aprobados por el Comité Técnico y de Administración para su financiamiento en el año t) *100    </t>
  </si>
  <si>
    <t>B C1. Eventos organizados para la difusión de tecnologías y/o conocimientos.</t>
  </si>
  <si>
    <r>
      <t>C1. 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</si>
  <si>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</si>
  <si>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A3. Recepción de informes financieros de proyectos de investigación</t>
  </si>
  <si>
    <r>
      <t>A3. 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</si>
  <si>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</si>
  <si>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A2. Priorización de demandas en temas estratégicos.</t>
  </si>
  <si>
    <r>
      <t>A2. 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</si>
  <si>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</si>
  <si>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A1. Publicación de convocatorias para la atención de temas estratégicos.</t>
  </si>
  <si>
    <r>
      <t xml:space="preserve">A1. Porcentaje de temas estratégicos con Convocatoria publicada </t>
    </r>
    <r>
      <rPr>
        <i/>
        <sz val="10"/>
        <color indexed="30"/>
        <rFont val="Soberana Sans"/>
      </rPr>
      <t xml:space="preserve">
</t>
    </r>
  </si>
  <si>
    <t xml:space="preserve">(Número de temas estratégicos con Convocatoria publicada en el año t/Número de temas estratégicos que fueron identificados en el anexo de ejecución para ser atendidos en el año t) *100    </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</si>
  <si>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sz val="10"/>
        <rFont val="Soberana Sans"/>
        <family val="2"/>
      </rPr>
      <t>Sin Información,Sin Justificación</t>
    </r>
  </si>
  <si>
    <r>
      <t xml:space="preserve">Porcentaje de tecnologías y/o conocimientos generados que atendieron las demandas del Sector.
</t>
    </r>
    <r>
      <rPr>
        <sz val="10"/>
        <rFont val="Soberana Sans"/>
        <family val="2"/>
      </rPr>
      <t>Sin Información,Sin Justificación</t>
    </r>
  </si>
  <si>
    <r>
      <t xml:space="preserve">C2. Porcentaje de proyectos de investigación formalizados mediante Convenio de Asignación de Recursos.
</t>
    </r>
    <r>
      <rPr>
        <sz val="10"/>
        <rFont val="Soberana Sans"/>
        <family val="2"/>
      </rPr>
      <t>Sin Información,Sin Justificación</t>
    </r>
  </si>
  <si>
    <r>
      <t xml:space="preserve">C1. Porcentaje de eventos realizados para la difusión de tecnologías y/o conocimientos.
</t>
    </r>
    <r>
      <rPr>
        <sz val="10"/>
        <rFont val="Soberana Sans"/>
        <family val="2"/>
      </rPr>
      <t>Sin Información,Sin Justificación</t>
    </r>
  </si>
  <si>
    <r>
      <t xml:space="preserve">A3. Porcentaje de informes financieros parciales y finales, de proyectos de investigación vigentes financiados por el Fondo Sectorial SAGARPA-CONACYT, recibidos en el año que se evalúa.
</t>
    </r>
    <r>
      <rPr>
        <sz val="10"/>
        <rFont val="Soberana Sans"/>
        <family val="2"/>
      </rPr>
      <t xml:space="preserve"> Causa : Debido al reajuste  de etapas por la ministración de recursos de la Primera Etapa, no se recibirán 2 informes en el Primer Trimestre de 2018. Efecto: Reprogramación por reajuste de etapas.    Otros Motivos:</t>
    </r>
  </si>
  <si>
    <r>
      <t xml:space="preserve">A2. Porcentaje de demandas estratégicas en materia de Investigación y Desarrollo Tecnológico que alcanzan consenso para ser atendidas.
</t>
    </r>
    <r>
      <rPr>
        <sz val="10"/>
        <rFont val="Soberana Sans"/>
        <family val="2"/>
      </rPr>
      <t>Sin Información,Sin Justificación</t>
    </r>
  </si>
  <si>
    <r>
      <t xml:space="preserve">A1. Porcentaje de temas estratégicos con Convocatoria publicada 
</t>
    </r>
    <r>
      <rPr>
        <sz val="10"/>
        <rFont val="Soberana Sans"/>
        <family val="2"/>
      </rPr>
      <t>Sin Información,Sin Justificación</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</si>
  <si>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</si>
  <si>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</si>
  <si>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</si>
  <si>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</si>
  <si>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</si>
  <si>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</si>
  <si>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</si>
  <si>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</si>
  <si>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</si>
  <si>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</si>
  <si>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</si>
  <si>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</si>
  <si>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</si>
  <si>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</si>
  <si>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</si>
  <si>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</si>
  <si>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</si>
  <si>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positivas aplicadas a los beneficiarios del Programa de Fomento de la Ganadería y Normalización de la Calidad de los Productos Pecuarios.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</si>
  <si>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</si>
  <si>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</si>
  <si>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esquemas de organización, producción y comercialización, así como la implementación de modelos tecnológicos de producción acuícola innovadores.</t>
  </si>
  <si>
    <t>Productores acuícolas y pesqueros aplican esquemas de organización, producción y comercialización, así como la implementación de modelos tecnológicos de producción acuícola innovadores.</t>
  </si>
  <si>
    <r>
      <t>P1. Tasa de variación del número de acciones de impulso a la comercialización desarrolladas por los socios de los Comités Sistema Producto.</t>
    </r>
    <r>
      <rPr>
        <i/>
        <sz val="10"/>
        <color indexed="30"/>
        <rFont val="Soberana Sans"/>
      </rPr>
      <t xml:space="preserve">
</t>
    </r>
  </si>
  <si>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</si>
  <si>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r>
      <t>P3. Porcentaje de modelos de desarrollo tecnológico transferibles al sector productivo.</t>
    </r>
    <r>
      <rPr>
        <i/>
        <sz val="10"/>
        <color indexed="30"/>
        <rFont val="Soberana Sans"/>
      </rPr>
      <t xml:space="preserve">
</t>
    </r>
  </si>
  <si>
    <t>(Número de modelos de desarrollo tecnológico transferibles/Número de modelos de desarrollo tecnológico apoyados)*100</t>
  </si>
  <si>
    <r>
      <t>P2. Tasa de variación del número de pescadores y acuacultores que aplican las buenas prácticas de manejo y manufactura de productos pesqueros y acuícolas.</t>
    </r>
    <r>
      <rPr>
        <i/>
        <sz val="10"/>
        <color indexed="30"/>
        <rFont val="Soberana Sans"/>
      </rPr>
      <t xml:space="preserve">
</t>
    </r>
  </si>
  <si>
    <t>((Número de pescadores y acuacultores apoyados que aplican las buenas prácticas en el año t/Número de pescadores y acuacultores apoyados que aplican las buenas practicas en el año t-1) -1)*100</t>
  </si>
  <si>
    <t>A C2. Apoyos a productores para el desarrollo de modelos tecnológicos viables generados</t>
  </si>
  <si>
    <r>
      <t>C2. Porcentaje de modelos de desarrollo tecnológico apoyados.</t>
    </r>
    <r>
      <rPr>
        <i/>
        <sz val="10"/>
        <color indexed="30"/>
        <rFont val="Soberana Sans"/>
      </rPr>
      <t xml:space="preserve">
</t>
    </r>
  </si>
  <si>
    <t>(Número de modelos de desarrollo tecnológico apoyados/Número de modelos de desarrollo tecnológico programados a apoyar )*100</t>
  </si>
  <si>
    <t>B C1. Apoyos de capacitación y servicios especializados otorgados</t>
  </si>
  <si>
    <r>
      <t>C1.1 Porcentaje de comités sistema producto apoyados.</t>
    </r>
    <r>
      <rPr>
        <i/>
        <sz val="10"/>
        <color indexed="30"/>
        <rFont val="Soberana Sans"/>
      </rPr>
      <t xml:space="preserve">
</t>
    </r>
  </si>
  <si>
    <t>(Número de comités sistema producto apoyados /Número de comités sistema producto constituidos)*100</t>
  </si>
  <si>
    <r>
      <t>C1.2 Porcentaje de apoyos otorgados para capacitación y asistencia técnica integral</t>
    </r>
    <r>
      <rPr>
        <i/>
        <sz val="10"/>
        <color indexed="30"/>
        <rFont val="Soberana Sans"/>
      </rPr>
      <t xml:space="preserve">
</t>
    </r>
  </si>
  <si>
    <t>(Número de apoyos otorgados para capacitación y asistencia técnica integral / Número de apoyos programados para capacitación y asistencia técnica integral)*100</t>
  </si>
  <si>
    <t>A 1 A2.C2 Celebración de convenios para el desarrollo de modelos tecnológicos</t>
  </si>
  <si>
    <r>
      <t>A2.C2 Porcentaje de convenios celebrados para la implementación de modelos de desarrollo tecnológico</t>
    </r>
    <r>
      <rPr>
        <i/>
        <sz val="10"/>
        <color indexed="30"/>
        <rFont val="Soberana Sans"/>
      </rPr>
      <t xml:space="preserve">
</t>
    </r>
  </si>
  <si>
    <t>(Número de convenios celebrados / Número de convenios programados)*100</t>
  </si>
  <si>
    <t>B 2 A1.C1.1 Dictaminación de programas de trabajo para el desarrollo de cadenas productivas</t>
  </si>
  <si>
    <r>
      <t>A1.C1.1 Porcentaje de programas de trabajo dictaminados para el desarrollo de cadenas productivas.</t>
    </r>
    <r>
      <rPr>
        <i/>
        <sz val="10"/>
        <color indexed="30"/>
        <rFont val="Soberana Sans"/>
      </rPr>
      <t xml:space="preserve">
</t>
    </r>
  </si>
  <si>
    <t xml:space="preserve">(Número de programas de trabajo dictaminados /Número de programas de trabajo recibidos )*100   </t>
  </si>
  <si>
    <t>B 3 A3.C1.2 Dictaminación de programas de trabajo para la capacitación y asistencia técnica integral</t>
  </si>
  <si>
    <r>
      <t>A3.C1.2 Porcentaje de programas de trabajo dictaminados para Capacitación y Asistencia Técnica Integral</t>
    </r>
    <r>
      <rPr>
        <i/>
        <sz val="10"/>
        <color indexed="30"/>
        <rFont val="Soberana Sans"/>
      </rPr>
      <t xml:space="preserve">
</t>
    </r>
  </si>
  <si>
    <t>(Número de programas de trabajo dictaminados /Número de programas de trabajo recibidos)*100</t>
  </si>
  <si>
    <r>
      <t xml:space="preserve">P1. Tasa de variación del número de acciones de impulso a la comercialización desarrolladas por los socios de los Comités Sistema Producto.
</t>
    </r>
    <r>
      <rPr>
        <sz val="10"/>
        <rFont val="Soberana Sans"/>
        <family val="2"/>
      </rPr>
      <t>Sin Información,Sin Justificación</t>
    </r>
  </si>
  <si>
    <r>
      <t xml:space="preserve">P3. Porcentaje de modelos de desarrollo tecnológico transferibles al sector productivo.
</t>
    </r>
    <r>
      <rPr>
        <sz val="10"/>
        <rFont val="Soberana Sans"/>
        <family val="2"/>
      </rPr>
      <t>Sin Información,Sin Justificación</t>
    </r>
  </si>
  <si>
    <r>
      <t xml:space="preserve">P2. Tasa de variación del número de pescadores y acuacultores que aplican las buenas prácticas de manejo y manufactura de productos pesqueros y acuícolas.
</t>
    </r>
    <r>
      <rPr>
        <sz val="10"/>
        <rFont val="Soberana Sans"/>
        <family val="2"/>
      </rPr>
      <t>Sin Información,Sin Justificación</t>
    </r>
  </si>
  <si>
    <r>
      <t xml:space="preserve">C2. Porcentaje de modelos de desarrollo tecnológico apoyados.
</t>
    </r>
    <r>
      <rPr>
        <sz val="10"/>
        <rFont val="Soberana Sans"/>
        <family val="2"/>
      </rPr>
      <t>Sin Información,Sin Justificación</t>
    </r>
  </si>
  <si>
    <r>
      <t xml:space="preserve">C1.1 Porcentaje de comités sistema producto apoyados.
</t>
    </r>
    <r>
      <rPr>
        <sz val="10"/>
        <rFont val="Soberana Sans"/>
        <family val="2"/>
      </rPr>
      <t>Sin Información,Sin Justificación</t>
    </r>
  </si>
  <si>
    <r>
      <t xml:space="preserve">C1.2 Porcentaje de apoyos otorgados para capacitación y asistencia técnica integral
</t>
    </r>
    <r>
      <rPr>
        <sz val="10"/>
        <rFont val="Soberana Sans"/>
        <family val="2"/>
      </rPr>
      <t>Sin Información,Sin Justificación</t>
    </r>
  </si>
  <si>
    <r>
      <t xml:space="preserve">A2.C2 Porcentaje de convenios celebrados para la implementación de modelos de desarrollo tecnológico
</t>
    </r>
    <r>
      <rPr>
        <sz val="10"/>
        <rFont val="Soberana Sans"/>
        <family val="2"/>
      </rPr>
      <t xml:space="preserve"> Causa : Sin meta programada para el periodo  Efecto: Sin efecto ya que no se programo meta para este periodo  Otros Motivos:</t>
    </r>
  </si>
  <si>
    <r>
      <t xml:space="preserve">A1.C1.1 Porcentaje de programas de trabajo dictaminados para el desarrollo de cadenas productivas.
</t>
    </r>
    <r>
      <rPr>
        <sz val="10"/>
        <rFont val="Soberana Sans"/>
        <family val="2"/>
      </rPr>
      <t xml:space="preserve"> Causa : Sin meta programada para el periodo Efecto: Sin efecto ya que no se programo meta para este periodo  Otros Motivos:</t>
    </r>
  </si>
  <si>
    <r>
      <t xml:space="preserve">A3.C1.2 Porcentaje de programas de trabajo dictaminados para Capacitación y Asistencia Técnica Integral
</t>
    </r>
    <r>
      <rPr>
        <sz val="10"/>
        <rFont val="Soberana Sans"/>
        <family val="2"/>
      </rPr>
      <t xml:space="preserve"> Causa : Sin meta programada para el periodo  Efecto: Sin efecto ya que no se programo meta para este periodo  Otros Motivos:</t>
    </r>
  </si>
  <si>
    <t>U017</t>
  </si>
  <si>
    <t>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</si>
  <si>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</si>
  <si>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información estadística y geoespacial oficial del sector agroalimentario y agroindustrial que contribuya a la toma de decisiones.</t>
  </si>
  <si>
    <r>
      <t>F.2 Porcentaje de cumplimiento del Inventario Óptimo de azúcar</t>
    </r>
    <r>
      <rPr>
        <i/>
        <sz val="10"/>
        <color indexed="30"/>
        <rFont val="Soberana Sans"/>
      </rPr>
      <t xml:space="preserve">
</t>
    </r>
  </si>
  <si>
    <t>(inventario final observado en [t] / (2.5 Meses de consumo nacional aparente promedio [t] + 2.5 meses de ventas promedio a la Industria Manufacturera , Maquiladora y de Servicios de Exportación (IMMEX) en [t])-1)*100</t>
  </si>
  <si>
    <t>El cálculo se hace sumando la producción anual, en toneladas, de estos productos y dividiendo ésta entre la suma de la producción nacional y de las importaciones de estos productos (oferta total)</t>
  </si>
  <si>
    <r>
      <t xml:space="preserve">F3. Porcentaje de información de estadística básica, derivada y geoespacial generada y difundida conforme al calendario. </t>
    </r>
    <r>
      <rPr>
        <i/>
        <sz val="10"/>
        <color indexed="30"/>
        <rFont val="Soberana Sans"/>
      </rPr>
      <t xml:space="preserve">
</t>
    </r>
  </si>
  <si>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</si>
  <si>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</si>
  <si>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t>
    </r>
    <r>
      <rPr>
        <i/>
        <sz val="10"/>
        <color indexed="30"/>
        <rFont val="Soberana Sans"/>
      </rPr>
      <t xml:space="preserve">
</t>
    </r>
  </si>
  <si>
    <t>(Número de usuarios de la información que la consideran útil en el año t) / (Número total de los usuarios de la información que emiten opinión en el año t) * 100</t>
  </si>
  <si>
    <t>Estratégico-Calidad-Anual</t>
  </si>
  <si>
    <r>
      <t>P.1 Porcentaje de precisión de la información estadística y geoespacial agroalimentaria y agroindustrial para la toma de decisiones</t>
    </r>
    <r>
      <rPr>
        <i/>
        <sz val="10"/>
        <color indexed="30"/>
        <rFont val="Soberana Sans"/>
      </rPr>
      <t xml:space="preserve">
</t>
    </r>
  </si>
  <si>
    <t xml:space="preserve">[((SSO/SSE) + (VPAO+VPAE) + (VPPO+VPPE) + (FAO/FAE) + (REDPO/RTDE) + (RDPO/RTD ))*100 ]/n   </t>
  </si>
  <si>
    <r>
      <t>P.2.1 Porcentaje de integrantes de la Junta Directiva que usan la información del Sistema Integral para el Desarrollo Sustentable de la Caña de Azúcar</t>
    </r>
    <r>
      <rPr>
        <i/>
        <sz val="10"/>
        <color indexed="30"/>
        <rFont val="Soberana Sans"/>
      </rPr>
      <t xml:space="preserve">
</t>
    </r>
  </si>
  <si>
    <t xml:space="preserve">(Número de integrantes de la Junta Directiva que usan la información del SIDESCA en el año t / Número de integrantes de la Junta Directiva en el año t)*100 </t>
  </si>
  <si>
    <t>A C2. Información geoespacial agroalimentaria realizada</t>
  </si>
  <si>
    <r>
      <t>C2 Porcentaje de productos geoespaciales agroalimentarios realizados</t>
    </r>
    <r>
      <rPr>
        <i/>
        <sz val="10"/>
        <color indexed="30"/>
        <rFont val="Soberana Sans"/>
      </rPr>
      <t xml:space="preserve">
</t>
    </r>
  </si>
  <si>
    <t>(Número de  productos geoespaciales agroalimentarios culminados en el periodo t/ Número de productos geoespaciales agroalimentarios programados en el periodo t)*100</t>
  </si>
  <si>
    <t>B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</si>
  <si>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</si>
  <si>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</si>
  <si>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C C4. Publicaciones de información estadística y geográfica del sector agroalimentario y agroindustrial difundidas</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</si>
  <si>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</si>
  <si>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</si>
  <si>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r>
      <t>C4.2 Porcentaje de Publicaciones difundidas de la agroindustria azucarera</t>
    </r>
    <r>
      <rPr>
        <i/>
        <sz val="10"/>
        <color indexed="30"/>
        <rFont val="Soberana Sans"/>
      </rPr>
      <t xml:space="preserve">
</t>
    </r>
  </si>
  <si>
    <t>(número de publicaciones difundidas de la agroindustria azucarera del semestre del año t) / (número de publicaciones programadas en el año t) * 100</t>
  </si>
  <si>
    <t>D C5. Sistema Integral de la agroindustria de la caña de azúcar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</si>
  <si>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</si>
  <si>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productores y actores del Sector Cañero, al portal del Comité Nacional para el Desarrollo Sustentable de la Caña de Azúcar en el semestre del año t)/ (Número de visitas realizadas por los productores y actores del Sector Cañero, al portal del Comité Nacional para el Desarrollo Sustentable de la Caña de Azúcar en el  semestre t-1)-1)*100</t>
  </si>
  <si>
    <t>E C1. Base de datos disponible con información agropecuaria y agroindustrial a nivel nacional</t>
  </si>
  <si>
    <r>
      <t>C1. Porcentaje de bases de datos de las estadísticas agropecuarias publicadas</t>
    </r>
    <r>
      <rPr>
        <i/>
        <sz val="10"/>
        <color indexed="30"/>
        <rFont val="Soberana Sans"/>
      </rPr>
      <t xml:space="preserve">
</t>
    </r>
  </si>
  <si>
    <t>(BDPt /BDPGt) *100,  En dónde: BDPt = Base de Datos Publicadas en el año de estudio y BDPGt =  Base de Datos Programadas en el año de estudio.</t>
  </si>
  <si>
    <t>F C8. Solicitudes de información estadística agroalimentaria y agroindustrial atendidas en los plazos establecidos</t>
  </si>
  <si>
    <r>
      <t>C8. Porcentaje de solicitudes atendidas en los plazos establecidos respecto de las recibidas</t>
    </r>
    <r>
      <rPr>
        <i/>
        <sz val="10"/>
        <color indexed="30"/>
        <rFont val="Soberana Sans"/>
      </rPr>
      <t xml:space="preserve">
</t>
    </r>
  </si>
  <si>
    <t>(Solicitudes atendidas dentro del plazo establecido /Solicitudes recibidas)*100, donde el plazo establecido es de 10 días hábiles.</t>
  </si>
  <si>
    <t>G C6. Reportes para cálculo de indicadores económicos</t>
  </si>
  <si>
    <r>
      <t>C6. Porcentaje de reportes elaborados para cálculo de indicadores económicos publicados</t>
    </r>
    <r>
      <rPr>
        <i/>
        <sz val="10"/>
        <color indexed="30"/>
        <rFont val="Soberana Sans"/>
      </rPr>
      <t xml:space="preserve">
</t>
    </r>
  </si>
  <si>
    <t>(Número de reportes elaborados en el periodo t/ número de reportes programados en el periodo t)*100</t>
  </si>
  <si>
    <t>H C7. Información agroalimentaria, agroindustrial y geográfica difundida por medio de plataformas digitales difundida</t>
  </si>
  <si>
    <r>
      <t>C7.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</si>
  <si>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</si>
  <si>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A 1 A2.C2  Integración de imágenes satelitales</t>
  </si>
  <si>
    <r>
      <t>A2.C2 Porcentaje de superficie integrada en imágenes satelitales</t>
    </r>
    <r>
      <rPr>
        <i/>
        <sz val="10"/>
        <color indexed="30"/>
        <rFont val="Soberana Sans"/>
      </rPr>
      <t xml:space="preserve">
</t>
    </r>
  </si>
  <si>
    <t>(Sumatoria de la superficie de las imágenes satelitales integradas en el periodo t/Superficie del territorio nacional)*100</t>
  </si>
  <si>
    <t>A 2 A1.C2 Elaboración de reportes</t>
  </si>
  <si>
    <r>
      <t>A1.C2 Porcentaje de reportes elaborados</t>
    </r>
    <r>
      <rPr>
        <i/>
        <sz val="10"/>
        <color indexed="30"/>
        <rFont val="Soberana Sans"/>
      </rPr>
      <t xml:space="preserve">
</t>
    </r>
  </si>
  <si>
    <t>(Número de reportes elaborados en el periodo t/ Número de reportes programados en el periodo t)*100</t>
  </si>
  <si>
    <t>B 3 A2.C3 Actualización de Reportes</t>
  </si>
  <si>
    <r>
      <t xml:space="preserve">A2.C3 Porcentaje de reportes actualizados en el portal </t>
    </r>
    <r>
      <rPr>
        <i/>
        <sz val="10"/>
        <color indexed="30"/>
        <rFont val="Soberana Sans"/>
      </rPr>
      <t xml:space="preserve">
</t>
    </r>
  </si>
  <si>
    <t>(Número de reportes actualizados en el portal en el periodo t/Número total de reportes programados en el periodo t)*100</t>
  </si>
  <si>
    <t>B 4 A1.C3 Elaboración de reportes de avance de variables de estadística básica agropecuaria de comercio exterior</t>
  </si>
  <si>
    <r>
      <t>A1.C3 Porcentaje de reportes elaborados</t>
    </r>
    <r>
      <rPr>
        <i/>
        <sz val="10"/>
        <color indexed="30"/>
        <rFont val="Soberana Sans"/>
      </rPr>
      <t xml:space="preserve">
</t>
    </r>
  </si>
  <si>
    <t>(Número de reportes elaborados en el periodo t/número de reportes programados en el periodo t)*100</t>
  </si>
  <si>
    <t>C 5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</si>
  <si>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</si>
  <si>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</si>
  <si>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C 6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</si>
  <si>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</si>
  <si>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</si>
  <si>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D 7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</si>
  <si>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</si>
  <si>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acumulados al trimestre del año t) / (Número de reportes totales requeridos en el año t) * 100</t>
  </si>
  <si>
    <t>D 8 A2.C5 Actualización de bases de datos del sistema Integral para el Desarrollo Sustentable de la Caña de Azúcar</t>
  </si>
  <si>
    <r>
      <t>A2.C5 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</si>
  <si>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al trimestre del año t) / (total de Bases de Datos que componen al Sistema Integral para el Desarrollo Sustentable de la Caña de Azúcar del año t)*100</t>
  </si>
  <si>
    <t>E 9 A2.C1 Generación de reportes validados con información agropecuaria</t>
  </si>
  <si>
    <r>
      <t>A2.C1 Porcentaje de reportes validados con información agropecuaria</t>
    </r>
    <r>
      <rPr>
        <i/>
        <sz val="10"/>
        <color indexed="30"/>
        <rFont val="Soberana Sans"/>
      </rPr>
      <t xml:space="preserve">
</t>
    </r>
  </si>
  <si>
    <t>(RVt / RPt)* 100, donde RVt = Reportes estadísticos agropecuarios validados en el periodo de estudio y RPt = Reportes estadísticos agropecuarios programados en el periodo de estudio.</t>
  </si>
  <si>
    <t>E 10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</si>
  <si>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</si>
  <si>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</si>
  <si>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F 11 A1.C8 Atención de solicitudes de información agroalimentaria, agroindustrial y geográfica recibidas</t>
  </si>
  <si>
    <r>
      <t xml:space="preserve">A1.C8 Porcentaje de solicitudes de información atendidas respecto de las recibidas </t>
    </r>
    <r>
      <rPr>
        <i/>
        <sz val="10"/>
        <color indexed="30"/>
        <rFont val="Soberana Sans"/>
      </rPr>
      <t xml:space="preserve">
</t>
    </r>
  </si>
  <si>
    <t>(Número de solicitudes atendidas en el periodo t/número de solicitudes recibidas en el periodo t)*100</t>
  </si>
  <si>
    <t>G 12 A1.C6 Elaboración de reportes para el cálculo de indicadores económicos</t>
  </si>
  <si>
    <r>
      <t>A1.C6 Porcentaje de reportes elaborados para cálculo de indicadores económicos elaborados</t>
    </r>
    <r>
      <rPr>
        <i/>
        <sz val="10"/>
        <color indexed="30"/>
        <rFont val="Soberana Sans"/>
      </rPr>
      <t xml:space="preserve">
</t>
    </r>
  </si>
  <si>
    <t>H 13 A1.C7 Difusión de publicaciones del sector agroalimentario y agroindustrial por medio de plataformas digitales</t>
  </si>
  <si>
    <r>
      <t>A1.C7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</si>
  <si>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</si>
  <si>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r>
      <t xml:space="preserve">F.2 Porcentaje de cumplimiento del Inventario Óptimo de azúcar
</t>
    </r>
    <r>
      <rPr>
        <sz val="10"/>
        <rFont val="Soberana Sans"/>
        <family val="2"/>
      </rPr>
      <t>Sin Información,Sin Justificación</t>
    </r>
  </si>
  <si>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</si>
  <si>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F3. Porcentaje de información de estadística básica, derivada y geoespacial generada y difundida conforme al calendario. 
</t>
    </r>
    <r>
      <rPr>
        <sz val="10"/>
        <rFont val="Soberana Sans"/>
        <family val="2"/>
      </rPr>
      <t>Sin Información,Sin Justificación</t>
    </r>
  </si>
  <si>
    <r>
      <t xml:space="preserve">P.2 Porcentaje de usuarios que consideran útil la información del Sistema Integral para el Desarrollo Sustentable de la caña de azúcar.
</t>
    </r>
    <r>
      <rPr>
        <sz val="10"/>
        <rFont val="Soberana Sans"/>
        <family val="2"/>
      </rPr>
      <t>Sin Información,Sin Justificación</t>
    </r>
  </si>
  <si>
    <r>
      <t xml:space="preserve">P.1 Porcentaje de precisión de la información estadística y geoespacial agroalimentaria y agroindustrial para la toma de decisiones
</t>
    </r>
    <r>
      <rPr>
        <sz val="10"/>
        <rFont val="Soberana Sans"/>
        <family val="2"/>
      </rPr>
      <t>Sin Información,Sin Justificación</t>
    </r>
  </si>
  <si>
    <r>
      <t xml:space="preserve">P.2.1 Porcentaje de integrantes de la Junta Directiva que usan la información del Sistema Integral para el Desarrollo Sustentable de la Caña de Azúcar
</t>
    </r>
    <r>
      <rPr>
        <sz val="10"/>
        <rFont val="Soberana Sans"/>
        <family val="2"/>
      </rPr>
      <t>Sin Información,Sin Justificación</t>
    </r>
  </si>
  <si>
    <r>
      <t xml:space="preserve">C2 Porcentaje de productos geoespaciales agroalimentarios realizados
</t>
    </r>
    <r>
      <rPr>
        <sz val="10"/>
        <rFont val="Soberana Sans"/>
        <family val="2"/>
      </rPr>
      <t xml:space="preserve"> Causa : El comportamiento de la meta está de acuerdo a lo programado. Efecto: El comportamiento de la meta está de acuerdo a lo programado. Otros Motivos:</t>
    </r>
  </si>
  <si>
    <r>
      <t xml:space="preserve">C3. Porcentaje de balanzas de disponibilidad-consumo elaboradas
</t>
    </r>
    <r>
      <rPr>
        <sz val="10"/>
        <rFont val="Soberana Sans"/>
        <family val="2"/>
      </rPr>
      <t xml:space="preserve"> Causa : El comportamiento de la meta está de acuerdo a lo programado. Efecto: El comportamiento de la meta está de acuerdo a lo programado. Otros Motivos:</t>
    </r>
  </si>
  <si>
    <r>
      <t xml:space="preserve">C4. Porcentaje de cumplimiento de publicaciones difundidas 
</t>
    </r>
    <r>
      <rPr>
        <sz val="10"/>
        <rFont val="Soberana Sans"/>
        <family val="2"/>
      </rPr>
      <t xml:space="preserve"> Causa : El comportamiento de la meta está de acuerdo a lo programado Efecto: El comportamiento de la meta está de acuerdo a lo programado Otros Motivos:</t>
    </r>
  </si>
  <si>
    <r>
      <t xml:space="preserve">C4.2 Porcentaje de Publicaciones difundidas de la agroindustria azucarera
</t>
    </r>
    <r>
      <rPr>
        <sz val="10"/>
        <rFont val="Soberana Sans"/>
        <family val="2"/>
      </rPr>
      <t>Sin Información,Sin Justificación</t>
    </r>
  </si>
  <si>
    <r>
      <t xml:space="preserve">C5. Tasa de variación de visitas realizadas por los actores de la agroindustria de la caña de azúcar, al portal del Comité Nacional para el Desarrollo Sustentable de la Caña de Azúcar
</t>
    </r>
    <r>
      <rPr>
        <sz val="10"/>
        <rFont val="Soberana Sans"/>
        <family val="2"/>
      </rPr>
      <t>Sin Información,Sin Justificación</t>
    </r>
  </si>
  <si>
    <r>
      <t xml:space="preserve">C1. Porcentaje de bases de datos de las estadísticas agropecuarias publicadas
</t>
    </r>
    <r>
      <rPr>
        <sz val="10"/>
        <rFont val="Soberana Sans"/>
        <family val="2"/>
      </rPr>
      <t xml:space="preserve"> Causa : El comportamiento de la meta está de acuerdo a lo programado. Efecto: El comportamiento de la meta está de acuerdo a lo programado. Otros Motivos:</t>
    </r>
  </si>
  <si>
    <r>
      <t xml:space="preserve">C8. Porcentaje de solicitudes atendidas en los plazos establecidos respecto de las recibidas
</t>
    </r>
    <r>
      <rPr>
        <sz val="10"/>
        <rFont val="Soberana Sans"/>
        <family val="2"/>
      </rPr>
      <t xml:space="preserve"> Causa : El comportamiento de la meta está de acuerdo a lo programado. Efecto: El comportamiento de la meta está de acuerdo a lo programado. Otros Motivos:</t>
    </r>
  </si>
  <si>
    <r>
      <t xml:space="preserve">C6. Porcentaje de reportes elaborados para cálculo de indicadores económicos publicados
</t>
    </r>
    <r>
      <rPr>
        <sz val="10"/>
        <rFont val="Soberana Sans"/>
        <family val="2"/>
      </rPr>
      <t xml:space="preserve"> Causa : El comportamiento de la meta está de acuerdo a lo programado. Efecto: El comportamiento de la meta está de acuerdo a lo programado. Otros Motivos:</t>
    </r>
  </si>
  <si>
    <r>
      <t xml:space="preserve">C7. Porcentaje de publicaciones difundidas por medio de plataformas digitales
</t>
    </r>
    <r>
      <rPr>
        <sz val="10"/>
        <rFont val="Soberana Sans"/>
        <family val="2"/>
      </rPr>
      <t xml:space="preserve"> Causa : El comportamiento de la meta está de acuerdo a lo programado Efecto: El comportamiento de la meta está de acuerdo a lo programado Otros Motivos:</t>
    </r>
  </si>
  <si>
    <r>
      <t xml:space="preserve">A2.C2 Porcentaje de superficie integrada en imágenes satelitales
</t>
    </r>
    <r>
      <rPr>
        <sz val="10"/>
        <rFont val="Soberana Sans"/>
        <family val="2"/>
      </rPr>
      <t xml:space="preserve"> Causa : El comportamiento de la meta está de acuerdo a lo programado. Efecto: El comportamiento de la meta está de acuerdo a lo programado. Otros Motivos:</t>
    </r>
  </si>
  <si>
    <r>
      <t xml:space="preserve">A1.C2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</si>
  <si>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A2.C3 Porcentaje de reportes actualizados en el portal 
</t>
    </r>
    <r>
      <rPr>
        <sz val="10"/>
        <rFont val="Soberana Sans"/>
        <family val="2"/>
      </rPr>
      <t xml:space="preserve"> Causa : El comportamiento de la meta está de acuerdo a lo programado. Efecto: El comportamiento de la meta está de acuerdo a lo programado. Otros Motivos:</t>
    </r>
  </si>
  <si>
    <r>
      <t xml:space="preserve">A1.C3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</si>
  <si>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A1.C4 Porcentaje de elaboración de publicaciones impresas
</t>
    </r>
    <r>
      <rPr>
        <sz val="10"/>
        <rFont val="Soberana Sans"/>
        <family val="2"/>
      </rPr>
      <t xml:space="preserve"> Causa : El comportamiento de la meta está de acuerdo a lo programado Efecto: El comportamiento de la meta está de acuerdo a lo programado Otros Motivos:</t>
    </r>
  </si>
  <si>
    <r>
      <t xml:space="preserve">A2.C4 Porcentaje de publicaciones digitales elaboradas 
</t>
    </r>
    <r>
      <rPr>
        <sz val="10"/>
        <rFont val="Soberana Sans"/>
        <family val="2"/>
      </rPr>
      <t xml:space="preserve"> Causa : El comportamiento de la meta está de acuerdo a lo programado Efecto: El comportamiento de la meta está de acuerdo a lo programado Otros Motivos:</t>
    </r>
  </si>
  <si>
    <r>
      <t xml:space="preserve">A1.C5 Porcentaje de información económica-productiva integrada
</t>
    </r>
    <r>
      <rPr>
        <sz val="10"/>
        <rFont val="Soberana Sans"/>
        <family val="2"/>
      </rPr>
      <t xml:space="preserve"> Causa : Los 5.91 puntos porcentuales por debajo de lo planeado del número de reportes integrados, se deben principalmente a dos causas, a saber:  a) De los 51 ingenios que se estimó estuvieran operando solo 28 han enviado de manera periódica la corridas de campo.  b)Referente al 3er estimado de producción de caña y azúcar, por acuerdo del grupo de trabajo de productividad en campo se recorrió en la fecha de entrega al segundo trimestre. Efecto: Para esta ACTIVIDAD, no se esperan efectos adversos ya que se espera que para los siguientes trimestres los ingenios envíen su información completa de las corridas de campo y se sume los terceros estimados. Respecto a las COMPONENTES, PROPÓSITOS y el FIN no se esperan efectos adversos ya que las publicaciones comprometidas se realizaran con la información con la que se cuenta. Otros Motivos:</t>
    </r>
  </si>
  <si>
    <r>
      <t xml:space="preserve">A2.C5 Porcentaje de base de datos actualizadas dentro del sistema Integral para el Desarrollo Sustentable de la Caña de Azúcar
</t>
    </r>
    <r>
      <rPr>
        <sz val="10"/>
        <rFont val="Soberana Sans"/>
        <family val="2"/>
      </rPr>
      <t xml:space="preserve"> Causa : El comportamiento de la meta está de acuerdo a lo programado. Efecto: El comportamiento de la meta está de acuerdo a lo programado. Otros Motivos:</t>
    </r>
  </si>
  <si>
    <r>
      <t xml:space="preserve">A2.C1 Porcentaje de reportes validados con información agropecuaria
</t>
    </r>
    <r>
      <rPr>
        <sz val="10"/>
        <rFont val="Soberana Sans"/>
        <family val="2"/>
      </rPr>
      <t xml:space="preserve"> Causa : En el sistema no se aplicó la formula de porcentaje en automático y al registrarse la meta programada se tuvo un error, siendo la meta real del 25.57. Efecto: Sin efecto ya que se cumplió con la meta real del 25.57 Otros Motivos:</t>
    </r>
  </si>
  <si>
    <r>
      <t xml:space="preserve">A1.C1 Porcentaje de padrones construidos y actualizados de interés nacional 
</t>
    </r>
    <r>
      <rPr>
        <sz val="10"/>
        <rFont val="Soberana Sans"/>
        <family val="2"/>
      </rPr>
      <t xml:space="preserve"> Causa : El comportamiento de la meta está de acuerdo a lo programado. Efecto: El comportamiento de la meta está de acuerdo a lo programado. Otros Motivos:</t>
    </r>
  </si>
  <si>
    <r>
      <t xml:space="preserve">A1.C8 Porcentaje de solicitudes de información atendidas respecto de las recibidas 
</t>
    </r>
    <r>
      <rPr>
        <sz val="10"/>
        <rFont val="Soberana Sans"/>
        <family val="2"/>
      </rPr>
      <t xml:space="preserve"> Causa : El comportamiento de la meta está de acuerdo a lo programado Efecto: El comportamiento de la meta está de acuerdo a lo programado Otros Motivos:</t>
    </r>
  </si>
  <si>
    <r>
      <t xml:space="preserve">A1.C6 Porcentaje de reportes elaborados para cálculo de indicadores económicos elaborados
</t>
    </r>
    <r>
      <rPr>
        <sz val="10"/>
        <rFont val="Soberana Sans"/>
        <family val="2"/>
      </rPr>
      <t xml:space="preserve"> Causa : El comportamiento de la meta está de acuerdo a lo programado. Efecto: El comportamiento de la meta está de acuerdo a lo programado. Otros Motivos:</t>
    </r>
  </si>
  <si>
    <r>
      <t xml:space="preserve">A1.C7 Porcentaje de publicaciones difundidas en redes sociales
</t>
    </r>
    <r>
      <rPr>
        <sz val="10"/>
        <rFont val="Soberana Sans"/>
        <family val="2"/>
      </rPr>
      <t xml:space="preserve"> Causa : El comportamiento de la meta está de acuerdo a lo programado Efecto: El comportamiento de la meta está de acuerdo a lo programado Otros Motivos:</t>
    </r>
  </si>
  <si>
    <r>
      <t>Productividad laboral en el sector agropecuario y pesquero</t>
    </r>
    <r>
      <rPr>
        <i/>
        <sz val="10"/>
        <color indexed="30"/>
        <rFont val="Soberana Sans"/>
      </rPr>
      <t xml:space="preserve">
</t>
    </r>
  </si>
  <si>
    <r>
      <t>Tasa de crecimiento del PIB agropecuario y pesquero</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</si>
  <si>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t>
    </r>
  </si>
  <si>
    <r>
      <t>Porcentaje del territorio nacional conservado libre de la mosca de la fruta</t>
    </r>
    <r>
      <rPr>
        <i/>
        <sz val="10"/>
        <color indexed="30"/>
        <rFont val="Soberana Sans"/>
      </rPr>
      <t xml:space="preserve">
</t>
    </r>
  </si>
  <si>
    <r>
      <t>Participación de la producción nacional en la oferta total de los principales granos y oleaginosas (maíz, trigo, frijol, arroz, sorgo y soya)</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</si>
</sst>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X3" sqref="X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3"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0.6" customHeight="1" thickTop="1">
      <c r="A11" s="56"/>
      <c r="B11" s="57" t="s">
        <v>36</v>
      </c>
      <c r="C11" s="58" t="s">
        <v>37</v>
      </c>
      <c r="D11" s="58"/>
      <c r="E11" s="58"/>
      <c r="F11" s="58"/>
      <c r="G11" s="58"/>
      <c r="H11" s="58"/>
      <c r="I11" s="58" t="s">
        <v>38</v>
      </c>
      <c r="J11" s="58"/>
      <c r="K11" s="58"/>
      <c r="L11" s="58" t="s">
        <v>39</v>
      </c>
      <c r="M11" s="58"/>
      <c r="N11" s="58"/>
      <c r="O11" s="58"/>
      <c r="P11" s="59" t="s">
        <v>40</v>
      </c>
      <c r="Q11" s="59" t="s">
        <v>41</v>
      </c>
      <c r="R11" s="59">
        <v>100</v>
      </c>
      <c r="S11" s="59" t="s">
        <v>42</v>
      </c>
      <c r="T11" s="59" t="s">
        <v>42</v>
      </c>
      <c r="U11" s="60" t="str">
        <f>IF(ISERR(T11/S11*100),"N/A",T11/S11*100)</f>
        <v>N/A</v>
      </c>
    </row>
    <row r="12" spans="1:34" ht="97.8"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40</v>
      </c>
      <c r="Q13" s="59" t="s">
        <v>50</v>
      </c>
      <c r="R13" s="59">
        <v>100</v>
      </c>
      <c r="S13" s="59" t="s">
        <v>42</v>
      </c>
      <c r="T13" s="59" t="s">
        <v>42</v>
      </c>
      <c r="U13" s="60"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40</v>
      </c>
      <c r="Q14" s="59" t="s">
        <v>55</v>
      </c>
      <c r="R14" s="59">
        <v>100</v>
      </c>
      <c r="S14" s="59">
        <v>25</v>
      </c>
      <c r="T14" s="59">
        <v>28.92</v>
      </c>
      <c r="U14" s="60">
        <f>IF(ISERR(T14/S14*100),"N/A",T14/S14*100)</f>
        <v>115.68</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40</v>
      </c>
      <c r="Q15" s="59" t="s">
        <v>60</v>
      </c>
      <c r="R15" s="59">
        <v>100</v>
      </c>
      <c r="S15" s="59">
        <v>25</v>
      </c>
      <c r="T15" s="59">
        <v>19.829999999999998</v>
      </c>
      <c r="U15" s="60">
        <f>IF(ISERR((S15-T15)*100/S15+100),"N/A",(S15-T15)*100/S15+100)</f>
        <v>120.68</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67.2" customHeight="1">
      <c r="B26" s="94" t="s">
        <v>75</v>
      </c>
      <c r="C26" s="96"/>
      <c r="D26" s="96"/>
      <c r="E26" s="96"/>
      <c r="F26" s="96"/>
      <c r="G26" s="96"/>
      <c r="H26" s="96"/>
      <c r="I26" s="96"/>
      <c r="J26" s="96"/>
      <c r="K26" s="96"/>
      <c r="L26" s="96"/>
      <c r="M26" s="96"/>
      <c r="N26" s="96"/>
      <c r="O26" s="96"/>
      <c r="P26" s="96"/>
      <c r="Q26" s="96"/>
      <c r="R26" s="96"/>
      <c r="S26" s="96"/>
      <c r="T26" s="96"/>
      <c r="U26" s="95"/>
    </row>
    <row r="27" spans="2:21" ht="43.95"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V4" sqref="V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88671875" style="1" customWidth="1"/>
    <col min="9" max="9" width="7.33203125" style="1" customWidth="1"/>
    <col min="10" max="10" width="8.77734375" style="1" customWidth="1"/>
    <col min="11" max="11" width="31.21875" style="1" customWidth="1"/>
    <col min="12" max="12" width="8.6640625" style="1" customWidth="1"/>
    <col min="13" max="13" width="6.77734375" style="1" customWidth="1"/>
    <col min="14" max="14" width="9.21875" style="1" customWidth="1"/>
    <col min="15" max="15" width="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24.8" customHeight="1" thickTop="1" thickBot="1">
      <c r="A11" s="56"/>
      <c r="B11" s="57" t="s">
        <v>36</v>
      </c>
      <c r="C11" s="58" t="s">
        <v>84</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21" si="0">IF(ISERR(T11/S11*100),"N/A",T11/S11*100)</f>
        <v>N/A</v>
      </c>
    </row>
    <row r="12" spans="1:34" ht="75" customHeight="1" thickTop="1">
      <c r="A12" s="56"/>
      <c r="B12" s="57" t="s">
        <v>46</v>
      </c>
      <c r="C12" s="58" t="s">
        <v>85</v>
      </c>
      <c r="D12" s="58"/>
      <c r="E12" s="58"/>
      <c r="F12" s="58"/>
      <c r="G12" s="58"/>
      <c r="H12" s="58"/>
      <c r="I12" s="58" t="s">
        <v>86</v>
      </c>
      <c r="J12" s="58"/>
      <c r="K12" s="58"/>
      <c r="L12" s="58" t="s">
        <v>87</v>
      </c>
      <c r="M12" s="58"/>
      <c r="N12" s="58"/>
      <c r="O12" s="58"/>
      <c r="P12" s="59" t="s">
        <v>40</v>
      </c>
      <c r="Q12" s="59" t="s">
        <v>41</v>
      </c>
      <c r="R12" s="59">
        <v>20</v>
      </c>
      <c r="S12" s="59" t="s">
        <v>42</v>
      </c>
      <c r="T12" s="59" t="s">
        <v>42</v>
      </c>
      <c r="U12" s="60" t="str">
        <f t="shared" si="0"/>
        <v>N/A</v>
      </c>
    </row>
    <row r="13" spans="1:34" ht="75" customHeight="1" thickBot="1">
      <c r="A13" s="56"/>
      <c r="B13" s="61" t="s">
        <v>43</v>
      </c>
      <c r="C13" s="62" t="s">
        <v>43</v>
      </c>
      <c r="D13" s="62"/>
      <c r="E13" s="62"/>
      <c r="F13" s="62"/>
      <c r="G13" s="62"/>
      <c r="H13" s="62"/>
      <c r="I13" s="62" t="s">
        <v>88</v>
      </c>
      <c r="J13" s="62"/>
      <c r="K13" s="62"/>
      <c r="L13" s="62" t="s">
        <v>89</v>
      </c>
      <c r="M13" s="62"/>
      <c r="N13" s="62"/>
      <c r="O13" s="62"/>
      <c r="P13" s="63" t="s">
        <v>40</v>
      </c>
      <c r="Q13" s="63" t="s">
        <v>41</v>
      </c>
      <c r="R13" s="63">
        <v>73.06</v>
      </c>
      <c r="S13" s="63" t="s">
        <v>42</v>
      </c>
      <c r="T13" s="63" t="s">
        <v>42</v>
      </c>
      <c r="U13" s="65" t="str">
        <f t="shared" si="0"/>
        <v>N/A</v>
      </c>
    </row>
    <row r="14" spans="1:34" ht="75" customHeight="1" thickTop="1">
      <c r="A14" s="56"/>
      <c r="B14" s="57" t="s">
        <v>51</v>
      </c>
      <c r="C14" s="58" t="s">
        <v>90</v>
      </c>
      <c r="D14" s="58"/>
      <c r="E14" s="58"/>
      <c r="F14" s="58"/>
      <c r="G14" s="58"/>
      <c r="H14" s="58"/>
      <c r="I14" s="58" t="s">
        <v>91</v>
      </c>
      <c r="J14" s="58"/>
      <c r="K14" s="58"/>
      <c r="L14" s="58" t="s">
        <v>92</v>
      </c>
      <c r="M14" s="58"/>
      <c r="N14" s="58"/>
      <c r="O14" s="58"/>
      <c r="P14" s="59" t="s">
        <v>40</v>
      </c>
      <c r="Q14" s="59" t="s">
        <v>93</v>
      </c>
      <c r="R14" s="59">
        <v>90</v>
      </c>
      <c r="S14" s="59" t="s">
        <v>42</v>
      </c>
      <c r="T14" s="59" t="s">
        <v>42</v>
      </c>
      <c r="U14" s="60" t="str">
        <f t="shared" si="0"/>
        <v>N/A</v>
      </c>
    </row>
    <row r="15" spans="1:34" ht="75" customHeight="1">
      <c r="A15" s="56"/>
      <c r="B15" s="61" t="s">
        <v>43</v>
      </c>
      <c r="C15" s="62" t="s">
        <v>94</v>
      </c>
      <c r="D15" s="62"/>
      <c r="E15" s="62"/>
      <c r="F15" s="62"/>
      <c r="G15" s="62"/>
      <c r="H15" s="62"/>
      <c r="I15" s="62" t="s">
        <v>95</v>
      </c>
      <c r="J15" s="62"/>
      <c r="K15" s="62"/>
      <c r="L15" s="62" t="s">
        <v>96</v>
      </c>
      <c r="M15" s="62"/>
      <c r="N15" s="62"/>
      <c r="O15" s="62"/>
      <c r="P15" s="63" t="s">
        <v>40</v>
      </c>
      <c r="Q15" s="63" t="s">
        <v>41</v>
      </c>
      <c r="R15" s="63">
        <v>39.1</v>
      </c>
      <c r="S15" s="63" t="s">
        <v>42</v>
      </c>
      <c r="T15" s="63" t="s">
        <v>42</v>
      </c>
      <c r="U15" s="65" t="str">
        <f t="shared" si="0"/>
        <v>N/A</v>
      </c>
    </row>
    <row r="16" spans="1:34" ht="75" customHeight="1">
      <c r="A16" s="56"/>
      <c r="B16" s="61" t="s">
        <v>43</v>
      </c>
      <c r="C16" s="62" t="s">
        <v>97</v>
      </c>
      <c r="D16" s="62"/>
      <c r="E16" s="62"/>
      <c r="F16" s="62"/>
      <c r="G16" s="62"/>
      <c r="H16" s="62"/>
      <c r="I16" s="62" t="s">
        <v>98</v>
      </c>
      <c r="J16" s="62"/>
      <c r="K16" s="62"/>
      <c r="L16" s="62" t="s">
        <v>99</v>
      </c>
      <c r="M16" s="62"/>
      <c r="N16" s="62"/>
      <c r="O16" s="62"/>
      <c r="P16" s="63" t="s">
        <v>40</v>
      </c>
      <c r="Q16" s="63" t="s">
        <v>41</v>
      </c>
      <c r="R16" s="63">
        <v>70.83</v>
      </c>
      <c r="S16" s="63" t="s">
        <v>42</v>
      </c>
      <c r="T16" s="63" t="s">
        <v>42</v>
      </c>
      <c r="U16" s="65" t="str">
        <f t="shared" si="0"/>
        <v>N/A</v>
      </c>
    </row>
    <row r="17" spans="1:22" ht="75" customHeight="1" thickBot="1">
      <c r="A17" s="56"/>
      <c r="B17" s="61" t="s">
        <v>43</v>
      </c>
      <c r="C17" s="62" t="s">
        <v>100</v>
      </c>
      <c r="D17" s="62"/>
      <c r="E17" s="62"/>
      <c r="F17" s="62"/>
      <c r="G17" s="62"/>
      <c r="H17" s="62"/>
      <c r="I17" s="62" t="s">
        <v>101</v>
      </c>
      <c r="J17" s="62"/>
      <c r="K17" s="62"/>
      <c r="L17" s="62" t="s">
        <v>102</v>
      </c>
      <c r="M17" s="62"/>
      <c r="N17" s="62"/>
      <c r="O17" s="62"/>
      <c r="P17" s="63" t="s">
        <v>40</v>
      </c>
      <c r="Q17" s="63" t="s">
        <v>93</v>
      </c>
      <c r="R17" s="63">
        <v>85.45</v>
      </c>
      <c r="S17" s="63" t="s">
        <v>42</v>
      </c>
      <c r="T17" s="63" t="s">
        <v>42</v>
      </c>
      <c r="U17" s="65" t="str">
        <f t="shared" si="0"/>
        <v>N/A</v>
      </c>
    </row>
    <row r="18" spans="1:22" ht="75" customHeight="1" thickTop="1">
      <c r="A18" s="56"/>
      <c r="B18" s="57" t="s">
        <v>56</v>
      </c>
      <c r="C18" s="58" t="s">
        <v>103</v>
      </c>
      <c r="D18" s="58"/>
      <c r="E18" s="58"/>
      <c r="F18" s="58"/>
      <c r="G18" s="58"/>
      <c r="H18" s="58"/>
      <c r="I18" s="58" t="s">
        <v>104</v>
      </c>
      <c r="J18" s="58"/>
      <c r="K18" s="58"/>
      <c r="L18" s="58" t="s">
        <v>105</v>
      </c>
      <c r="M18" s="58"/>
      <c r="N18" s="58"/>
      <c r="O18" s="58"/>
      <c r="P18" s="59" t="s">
        <v>40</v>
      </c>
      <c r="Q18" s="59" t="s">
        <v>106</v>
      </c>
      <c r="R18" s="59">
        <v>85.71</v>
      </c>
      <c r="S18" s="59" t="s">
        <v>42</v>
      </c>
      <c r="T18" s="59" t="s">
        <v>42</v>
      </c>
      <c r="U18" s="60" t="str">
        <f t="shared" si="0"/>
        <v>N/A</v>
      </c>
    </row>
    <row r="19" spans="1:22" ht="75" customHeight="1">
      <c r="A19" s="56"/>
      <c r="B19" s="61" t="s">
        <v>43</v>
      </c>
      <c r="C19" s="62" t="s">
        <v>107</v>
      </c>
      <c r="D19" s="62"/>
      <c r="E19" s="62"/>
      <c r="F19" s="62"/>
      <c r="G19" s="62"/>
      <c r="H19" s="62"/>
      <c r="I19" s="62" t="s">
        <v>108</v>
      </c>
      <c r="J19" s="62"/>
      <c r="K19" s="62"/>
      <c r="L19" s="62" t="s">
        <v>109</v>
      </c>
      <c r="M19" s="62"/>
      <c r="N19" s="62"/>
      <c r="O19" s="62"/>
      <c r="P19" s="63" t="s">
        <v>40</v>
      </c>
      <c r="Q19" s="63" t="s">
        <v>106</v>
      </c>
      <c r="R19" s="63">
        <v>69.42</v>
      </c>
      <c r="S19" s="63" t="s">
        <v>42</v>
      </c>
      <c r="T19" s="63" t="s">
        <v>42</v>
      </c>
      <c r="U19" s="65" t="str">
        <f t="shared" si="0"/>
        <v>N/A</v>
      </c>
    </row>
    <row r="20" spans="1:22" ht="75" customHeight="1">
      <c r="A20" s="56"/>
      <c r="B20" s="61" t="s">
        <v>43</v>
      </c>
      <c r="C20" s="62" t="s">
        <v>110</v>
      </c>
      <c r="D20" s="62"/>
      <c r="E20" s="62"/>
      <c r="F20" s="62"/>
      <c r="G20" s="62"/>
      <c r="H20" s="62"/>
      <c r="I20" s="62" t="s">
        <v>111</v>
      </c>
      <c r="J20" s="62"/>
      <c r="K20" s="62"/>
      <c r="L20" s="62" t="s">
        <v>112</v>
      </c>
      <c r="M20" s="62"/>
      <c r="N20" s="62"/>
      <c r="O20" s="62"/>
      <c r="P20" s="63" t="s">
        <v>40</v>
      </c>
      <c r="Q20" s="63" t="s">
        <v>106</v>
      </c>
      <c r="R20" s="63">
        <v>100</v>
      </c>
      <c r="S20" s="63" t="s">
        <v>42</v>
      </c>
      <c r="T20" s="63" t="s">
        <v>42</v>
      </c>
      <c r="U20" s="65" t="str">
        <f t="shared" si="0"/>
        <v>N/A</v>
      </c>
    </row>
    <row r="21" spans="1:22" ht="75" customHeight="1" thickBot="1">
      <c r="A21" s="56"/>
      <c r="B21" s="61" t="s">
        <v>43</v>
      </c>
      <c r="C21" s="62" t="s">
        <v>113</v>
      </c>
      <c r="D21" s="62"/>
      <c r="E21" s="62"/>
      <c r="F21" s="62"/>
      <c r="G21" s="62"/>
      <c r="H21" s="62"/>
      <c r="I21" s="62" t="s">
        <v>114</v>
      </c>
      <c r="J21" s="62"/>
      <c r="K21" s="62"/>
      <c r="L21" s="62" t="s">
        <v>115</v>
      </c>
      <c r="M21" s="62"/>
      <c r="N21" s="62"/>
      <c r="O21" s="62"/>
      <c r="P21" s="63" t="s">
        <v>40</v>
      </c>
      <c r="Q21" s="63" t="s">
        <v>116</v>
      </c>
      <c r="R21" s="63">
        <v>88.89</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3511.235109</f>
        <v>3511.2351090000002</v>
      </c>
      <c r="S25" s="84">
        <f>2783.066391</f>
        <v>2783.0663909999998</v>
      </c>
      <c r="T25" s="84">
        <f>2922.98595992</f>
        <v>2922.9859599199999</v>
      </c>
      <c r="U25" s="85">
        <f>+IF(ISERR(T25/S25*100),"N/A",T25/S25*100)</f>
        <v>105.02753255806179</v>
      </c>
    </row>
    <row r="26" spans="1:22" ht="13.5" customHeight="1" thickBot="1">
      <c r="B26" s="86" t="s">
        <v>69</v>
      </c>
      <c r="C26" s="87"/>
      <c r="D26" s="87"/>
      <c r="E26" s="88"/>
      <c r="F26" s="88"/>
      <c r="G26" s="88"/>
      <c r="H26" s="89"/>
      <c r="I26" s="89"/>
      <c r="J26" s="89"/>
      <c r="K26" s="89"/>
      <c r="L26" s="89"/>
      <c r="M26" s="89"/>
      <c r="N26" s="89"/>
      <c r="O26" s="89"/>
      <c r="P26" s="90"/>
      <c r="Q26" s="90"/>
      <c r="R26" s="84">
        <f>3564.59123311</f>
        <v>3564.5912331099998</v>
      </c>
      <c r="S26" s="84">
        <f>2940.33386</f>
        <v>2940.3338600000002</v>
      </c>
      <c r="T26" s="84">
        <f>2922.98595992</f>
        <v>2922.9859599199999</v>
      </c>
      <c r="U26" s="85">
        <f>+IF(ISERR(T26/S26*100),"N/A",T26/S26*100)</f>
        <v>99.410002370275038</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34.5" customHeight="1">
      <c r="B30" s="94" t="s">
        <v>117</v>
      </c>
      <c r="C30" s="96"/>
      <c r="D30" s="96"/>
      <c r="E30" s="96"/>
      <c r="F30" s="96"/>
      <c r="G30" s="96"/>
      <c r="H30" s="96"/>
      <c r="I30" s="96"/>
      <c r="J30" s="96"/>
      <c r="K30" s="96"/>
      <c r="L30" s="96"/>
      <c r="M30" s="96"/>
      <c r="N30" s="96"/>
      <c r="O30" s="96"/>
      <c r="P30" s="96"/>
      <c r="Q30" s="96"/>
      <c r="R30" s="96"/>
      <c r="S30" s="96"/>
      <c r="T30" s="96"/>
      <c r="U30" s="95"/>
    </row>
    <row r="31" spans="1:22" ht="34.5" customHeight="1">
      <c r="B31" s="94" t="s">
        <v>118</v>
      </c>
      <c r="C31" s="96"/>
      <c r="D31" s="96"/>
      <c r="E31" s="96"/>
      <c r="F31" s="96"/>
      <c r="G31" s="96"/>
      <c r="H31" s="96"/>
      <c r="I31" s="96"/>
      <c r="J31" s="96"/>
      <c r="K31" s="96"/>
      <c r="L31" s="96"/>
      <c r="M31" s="96"/>
      <c r="N31" s="96"/>
      <c r="O31" s="96"/>
      <c r="P31" s="96"/>
      <c r="Q31" s="96"/>
      <c r="R31" s="96"/>
      <c r="S31" s="96"/>
      <c r="T31" s="96"/>
      <c r="U31" s="95"/>
    </row>
    <row r="32" spans="1:22" ht="34.5" customHeight="1">
      <c r="B32" s="94" t="s">
        <v>119</v>
      </c>
      <c r="C32" s="96"/>
      <c r="D32" s="96"/>
      <c r="E32" s="96"/>
      <c r="F32" s="96"/>
      <c r="G32" s="96"/>
      <c r="H32" s="96"/>
      <c r="I32" s="96"/>
      <c r="J32" s="96"/>
      <c r="K32" s="96"/>
      <c r="L32" s="96"/>
      <c r="M32" s="96"/>
      <c r="N32" s="96"/>
      <c r="O32" s="96"/>
      <c r="P32" s="96"/>
      <c r="Q32" s="96"/>
      <c r="R32" s="96"/>
      <c r="S32" s="96"/>
      <c r="T32" s="96"/>
      <c r="U32" s="95"/>
    </row>
    <row r="33" spans="2:21" ht="34.5" customHeight="1">
      <c r="B33" s="94" t="s">
        <v>120</v>
      </c>
      <c r="C33" s="96"/>
      <c r="D33" s="96"/>
      <c r="E33" s="96"/>
      <c r="F33" s="96"/>
      <c r="G33" s="96"/>
      <c r="H33" s="96"/>
      <c r="I33" s="96"/>
      <c r="J33" s="96"/>
      <c r="K33" s="96"/>
      <c r="L33" s="96"/>
      <c r="M33" s="96"/>
      <c r="N33" s="96"/>
      <c r="O33" s="96"/>
      <c r="P33" s="96"/>
      <c r="Q33" s="96"/>
      <c r="R33" s="96"/>
      <c r="S33" s="96"/>
      <c r="T33" s="96"/>
      <c r="U33" s="95"/>
    </row>
    <row r="34" spans="2:21" ht="34.5" customHeight="1">
      <c r="B34" s="94" t="s">
        <v>121</v>
      </c>
      <c r="C34" s="96"/>
      <c r="D34" s="96"/>
      <c r="E34" s="96"/>
      <c r="F34" s="96"/>
      <c r="G34" s="96"/>
      <c r="H34" s="96"/>
      <c r="I34" s="96"/>
      <c r="J34" s="96"/>
      <c r="K34" s="96"/>
      <c r="L34" s="96"/>
      <c r="M34" s="96"/>
      <c r="N34" s="96"/>
      <c r="O34" s="96"/>
      <c r="P34" s="96"/>
      <c r="Q34" s="96"/>
      <c r="R34" s="96"/>
      <c r="S34" s="96"/>
      <c r="T34" s="96"/>
      <c r="U34" s="95"/>
    </row>
    <row r="35" spans="2:21" ht="34.5" customHeight="1">
      <c r="B35" s="94" t="s">
        <v>122</v>
      </c>
      <c r="C35" s="96"/>
      <c r="D35" s="96"/>
      <c r="E35" s="96"/>
      <c r="F35" s="96"/>
      <c r="G35" s="96"/>
      <c r="H35" s="96"/>
      <c r="I35" s="96"/>
      <c r="J35" s="96"/>
      <c r="K35" s="96"/>
      <c r="L35" s="96"/>
      <c r="M35" s="96"/>
      <c r="N35" s="96"/>
      <c r="O35" s="96"/>
      <c r="P35" s="96"/>
      <c r="Q35" s="96"/>
      <c r="R35" s="96"/>
      <c r="S35" s="96"/>
      <c r="T35" s="96"/>
      <c r="U35" s="95"/>
    </row>
    <row r="36" spans="2:21" ht="34.5" customHeight="1">
      <c r="B36" s="94" t="s">
        <v>123</v>
      </c>
      <c r="C36" s="96"/>
      <c r="D36" s="96"/>
      <c r="E36" s="96"/>
      <c r="F36" s="96"/>
      <c r="G36" s="96"/>
      <c r="H36" s="96"/>
      <c r="I36" s="96"/>
      <c r="J36" s="96"/>
      <c r="K36" s="96"/>
      <c r="L36" s="96"/>
      <c r="M36" s="96"/>
      <c r="N36" s="96"/>
      <c r="O36" s="96"/>
      <c r="P36" s="96"/>
      <c r="Q36" s="96"/>
      <c r="R36" s="96"/>
      <c r="S36" s="96"/>
      <c r="T36" s="96"/>
      <c r="U36" s="95"/>
    </row>
    <row r="37" spans="2:21" ht="34.5" customHeight="1">
      <c r="B37" s="94" t="s">
        <v>124</v>
      </c>
      <c r="C37" s="96"/>
      <c r="D37" s="96"/>
      <c r="E37" s="96"/>
      <c r="F37" s="96"/>
      <c r="G37" s="96"/>
      <c r="H37" s="96"/>
      <c r="I37" s="96"/>
      <c r="J37" s="96"/>
      <c r="K37" s="96"/>
      <c r="L37" s="96"/>
      <c r="M37" s="96"/>
      <c r="N37" s="96"/>
      <c r="O37" s="96"/>
      <c r="P37" s="96"/>
      <c r="Q37" s="96"/>
      <c r="R37" s="96"/>
      <c r="S37" s="96"/>
      <c r="T37" s="96"/>
      <c r="U37" s="95"/>
    </row>
    <row r="38" spans="2:21" ht="34.5" customHeight="1">
      <c r="B38" s="94" t="s">
        <v>125</v>
      </c>
      <c r="C38" s="96"/>
      <c r="D38" s="96"/>
      <c r="E38" s="96"/>
      <c r="F38" s="96"/>
      <c r="G38" s="96"/>
      <c r="H38" s="96"/>
      <c r="I38" s="96"/>
      <c r="J38" s="96"/>
      <c r="K38" s="96"/>
      <c r="L38" s="96"/>
      <c r="M38" s="96"/>
      <c r="N38" s="96"/>
      <c r="O38" s="96"/>
      <c r="P38" s="96"/>
      <c r="Q38" s="96"/>
      <c r="R38" s="96"/>
      <c r="S38" s="96"/>
      <c r="T38" s="96"/>
      <c r="U38" s="95"/>
    </row>
    <row r="39" spans="2:21" ht="34.5" customHeight="1" thickBot="1">
      <c r="B39" s="97" t="s">
        <v>126</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5" sqref="B5:U5"/>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77734375" style="1" customWidth="1"/>
    <col min="9" max="9" width="7.33203125" style="1" customWidth="1"/>
    <col min="10" max="10" width="8.77734375" style="1" customWidth="1"/>
    <col min="11" max="11" width="27.21875" style="1" customWidth="1"/>
    <col min="12" max="12" width="8.6640625" style="1" customWidth="1"/>
    <col min="13" max="13" width="6.77734375" style="1" customWidth="1"/>
    <col min="14" max="14" width="9.21875" style="1" customWidth="1"/>
    <col min="15" max="15" width="25.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127</v>
      </c>
      <c r="D4" s="15" t="s">
        <v>128</v>
      </c>
      <c r="E4" s="15"/>
      <c r="F4" s="15"/>
      <c r="G4" s="15"/>
      <c r="H4" s="15"/>
      <c r="I4" s="16"/>
      <c r="J4" s="17" t="s">
        <v>6</v>
      </c>
      <c r="K4" s="18" t="s">
        <v>7</v>
      </c>
      <c r="L4" s="19" t="s">
        <v>8</v>
      </c>
      <c r="M4" s="19"/>
      <c r="N4" s="19"/>
      <c r="O4" s="19"/>
      <c r="P4" s="17" t="s">
        <v>9</v>
      </c>
      <c r="Q4" s="19" t="s">
        <v>129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130</v>
      </c>
      <c r="Q6" s="25"/>
      <c r="R6" s="29"/>
      <c r="S6" s="28" t="s">
        <v>20</v>
      </c>
      <c r="T6" s="25" t="s">
        <v>131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3.8" customHeight="1" thickTop="1" thickBot="1">
      <c r="A11" s="56"/>
      <c r="B11" s="57" t="s">
        <v>36</v>
      </c>
      <c r="C11" s="58" t="s">
        <v>132</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IF(ISERR(T11/S11*100),"N/A",T11/S11*100)</f>
        <v>N/A</v>
      </c>
    </row>
    <row r="12" spans="1:34" ht="75" customHeight="1" thickTop="1">
      <c r="A12" s="56"/>
      <c r="B12" s="57" t="s">
        <v>46</v>
      </c>
      <c r="C12" s="58" t="s">
        <v>133</v>
      </c>
      <c r="D12" s="58"/>
      <c r="E12" s="58"/>
      <c r="F12" s="58"/>
      <c r="G12" s="58"/>
      <c r="H12" s="58"/>
      <c r="I12" s="58" t="s">
        <v>134</v>
      </c>
      <c r="J12" s="58"/>
      <c r="K12" s="58"/>
      <c r="L12" s="58" t="s">
        <v>135</v>
      </c>
      <c r="M12" s="58"/>
      <c r="N12" s="58"/>
      <c r="O12" s="58"/>
      <c r="P12" s="59" t="s">
        <v>40</v>
      </c>
      <c r="Q12" s="59" t="s">
        <v>41</v>
      </c>
      <c r="R12" s="59">
        <v>34.479999999999997</v>
      </c>
      <c r="S12" s="59" t="s">
        <v>42</v>
      </c>
      <c r="T12" s="59" t="s">
        <v>42</v>
      </c>
      <c r="U12" s="60" t="str">
        <f>IF(ISERR((S12-T12)*100/S12+100),"N/A",(S12-T12)*100/S12+100)</f>
        <v>N/A</v>
      </c>
    </row>
    <row r="13" spans="1:34" ht="102" customHeight="1" thickBot="1">
      <c r="A13" s="56"/>
      <c r="B13" s="61" t="s">
        <v>43</v>
      </c>
      <c r="C13" s="62" t="s">
        <v>43</v>
      </c>
      <c r="D13" s="62"/>
      <c r="E13" s="62"/>
      <c r="F13" s="62"/>
      <c r="G13" s="62"/>
      <c r="H13" s="62"/>
      <c r="I13" s="62" t="s">
        <v>136</v>
      </c>
      <c r="J13" s="62"/>
      <c r="K13" s="62"/>
      <c r="L13" s="62" t="s">
        <v>137</v>
      </c>
      <c r="M13" s="62"/>
      <c r="N13" s="62"/>
      <c r="O13" s="62"/>
      <c r="P13" s="63" t="s">
        <v>40</v>
      </c>
      <c r="Q13" s="63" t="s">
        <v>41</v>
      </c>
      <c r="R13" s="63">
        <v>52.82</v>
      </c>
      <c r="S13" s="63" t="s">
        <v>42</v>
      </c>
      <c r="T13" s="63" t="s">
        <v>42</v>
      </c>
      <c r="U13" s="65" t="str">
        <f t="shared" ref="U13:U21" si="0">IF(ISERR(T13/S13*100),"N/A",T13/S13*100)</f>
        <v>N/A</v>
      </c>
    </row>
    <row r="14" spans="1:34" ht="75" customHeight="1" thickTop="1">
      <c r="A14" s="56"/>
      <c r="B14" s="57" t="s">
        <v>51</v>
      </c>
      <c r="C14" s="58" t="s">
        <v>138</v>
      </c>
      <c r="D14" s="58"/>
      <c r="E14" s="58"/>
      <c r="F14" s="58"/>
      <c r="G14" s="58"/>
      <c r="H14" s="58"/>
      <c r="I14" s="58" t="s">
        <v>139</v>
      </c>
      <c r="J14" s="58"/>
      <c r="K14" s="58"/>
      <c r="L14" s="58" t="s">
        <v>140</v>
      </c>
      <c r="M14" s="58"/>
      <c r="N14" s="58"/>
      <c r="O14" s="58"/>
      <c r="P14" s="59" t="s">
        <v>40</v>
      </c>
      <c r="Q14" s="59" t="s">
        <v>106</v>
      </c>
      <c r="R14" s="59">
        <v>2</v>
      </c>
      <c r="S14" s="59" t="s">
        <v>42</v>
      </c>
      <c r="T14" s="59" t="s">
        <v>42</v>
      </c>
      <c r="U14" s="60" t="str">
        <f t="shared" si="0"/>
        <v>N/A</v>
      </c>
    </row>
    <row r="15" spans="1:34" ht="75" customHeight="1">
      <c r="A15" s="56"/>
      <c r="B15" s="61" t="s">
        <v>43</v>
      </c>
      <c r="C15" s="62" t="s">
        <v>141</v>
      </c>
      <c r="D15" s="62"/>
      <c r="E15" s="62"/>
      <c r="F15" s="62"/>
      <c r="G15" s="62"/>
      <c r="H15" s="62"/>
      <c r="I15" s="62" t="s">
        <v>142</v>
      </c>
      <c r="J15" s="62"/>
      <c r="K15" s="62"/>
      <c r="L15" s="62" t="s">
        <v>143</v>
      </c>
      <c r="M15" s="62"/>
      <c r="N15" s="62"/>
      <c r="O15" s="62"/>
      <c r="P15" s="63" t="s">
        <v>40</v>
      </c>
      <c r="Q15" s="63" t="s">
        <v>106</v>
      </c>
      <c r="R15" s="63">
        <v>7.14</v>
      </c>
      <c r="S15" s="63" t="s">
        <v>42</v>
      </c>
      <c r="T15" s="63" t="s">
        <v>42</v>
      </c>
      <c r="U15" s="65" t="str">
        <f t="shared" si="0"/>
        <v>N/A</v>
      </c>
    </row>
    <row r="16" spans="1:34" ht="75" customHeight="1">
      <c r="A16" s="56"/>
      <c r="B16" s="61" t="s">
        <v>43</v>
      </c>
      <c r="C16" s="62" t="s">
        <v>144</v>
      </c>
      <c r="D16" s="62"/>
      <c r="E16" s="62"/>
      <c r="F16" s="62"/>
      <c r="G16" s="62"/>
      <c r="H16" s="62"/>
      <c r="I16" s="62" t="s">
        <v>145</v>
      </c>
      <c r="J16" s="62"/>
      <c r="K16" s="62"/>
      <c r="L16" s="62" t="s">
        <v>146</v>
      </c>
      <c r="M16" s="62"/>
      <c r="N16" s="62"/>
      <c r="O16" s="62"/>
      <c r="P16" s="63" t="s">
        <v>40</v>
      </c>
      <c r="Q16" s="63" t="s">
        <v>106</v>
      </c>
      <c r="R16" s="63">
        <v>5</v>
      </c>
      <c r="S16" s="63" t="s">
        <v>42</v>
      </c>
      <c r="T16" s="63" t="s">
        <v>42</v>
      </c>
      <c r="U16" s="65" t="str">
        <f t="shared" si="0"/>
        <v>N/A</v>
      </c>
    </row>
    <row r="17" spans="1:22" ht="75" customHeight="1" thickBot="1">
      <c r="A17" s="56"/>
      <c r="B17" s="61" t="s">
        <v>43</v>
      </c>
      <c r="C17" s="62" t="s">
        <v>147</v>
      </c>
      <c r="D17" s="62"/>
      <c r="E17" s="62"/>
      <c r="F17" s="62"/>
      <c r="G17" s="62"/>
      <c r="H17" s="62"/>
      <c r="I17" s="62" t="s">
        <v>148</v>
      </c>
      <c r="J17" s="62"/>
      <c r="K17" s="62"/>
      <c r="L17" s="62" t="s">
        <v>149</v>
      </c>
      <c r="M17" s="62"/>
      <c r="N17" s="62"/>
      <c r="O17" s="62"/>
      <c r="P17" s="63" t="s">
        <v>40</v>
      </c>
      <c r="Q17" s="63" t="s">
        <v>106</v>
      </c>
      <c r="R17" s="63">
        <v>21.79</v>
      </c>
      <c r="S17" s="63" t="s">
        <v>42</v>
      </c>
      <c r="T17" s="63" t="s">
        <v>42</v>
      </c>
      <c r="U17" s="65" t="str">
        <f t="shared" si="0"/>
        <v>N/A</v>
      </c>
    </row>
    <row r="18" spans="1:22" ht="75" customHeight="1" thickTop="1">
      <c r="A18" s="56"/>
      <c r="B18" s="57" t="s">
        <v>56</v>
      </c>
      <c r="C18" s="58" t="s">
        <v>150</v>
      </c>
      <c r="D18" s="58"/>
      <c r="E18" s="58"/>
      <c r="F18" s="58"/>
      <c r="G18" s="58"/>
      <c r="H18" s="58"/>
      <c r="I18" s="58" t="s">
        <v>151</v>
      </c>
      <c r="J18" s="58"/>
      <c r="K18" s="58"/>
      <c r="L18" s="58" t="s">
        <v>152</v>
      </c>
      <c r="M18" s="58"/>
      <c r="N18" s="58"/>
      <c r="O18" s="58"/>
      <c r="P18" s="59" t="s">
        <v>40</v>
      </c>
      <c r="Q18" s="59" t="s">
        <v>106</v>
      </c>
      <c r="R18" s="59">
        <v>20</v>
      </c>
      <c r="S18" s="59" t="s">
        <v>42</v>
      </c>
      <c r="T18" s="59" t="s">
        <v>42</v>
      </c>
      <c r="U18" s="60" t="str">
        <f t="shared" si="0"/>
        <v>N/A</v>
      </c>
    </row>
    <row r="19" spans="1:22" ht="75" customHeight="1">
      <c r="A19" s="56"/>
      <c r="B19" s="61" t="s">
        <v>43</v>
      </c>
      <c r="C19" s="62" t="s">
        <v>153</v>
      </c>
      <c r="D19" s="62"/>
      <c r="E19" s="62"/>
      <c r="F19" s="62"/>
      <c r="G19" s="62"/>
      <c r="H19" s="62"/>
      <c r="I19" s="62" t="s">
        <v>154</v>
      </c>
      <c r="J19" s="62"/>
      <c r="K19" s="62"/>
      <c r="L19" s="62" t="s">
        <v>155</v>
      </c>
      <c r="M19" s="62"/>
      <c r="N19" s="62"/>
      <c r="O19" s="62"/>
      <c r="P19" s="63" t="s">
        <v>40</v>
      </c>
      <c r="Q19" s="63" t="s">
        <v>106</v>
      </c>
      <c r="R19" s="63">
        <v>3.33</v>
      </c>
      <c r="S19" s="63" t="s">
        <v>42</v>
      </c>
      <c r="T19" s="63" t="s">
        <v>42</v>
      </c>
      <c r="U19" s="65" t="str">
        <f t="shared" si="0"/>
        <v>N/A</v>
      </c>
    </row>
    <row r="20" spans="1:22" ht="75" customHeight="1">
      <c r="A20" s="56"/>
      <c r="B20" s="61" t="s">
        <v>43</v>
      </c>
      <c r="C20" s="62" t="s">
        <v>156</v>
      </c>
      <c r="D20" s="62"/>
      <c r="E20" s="62"/>
      <c r="F20" s="62"/>
      <c r="G20" s="62"/>
      <c r="H20" s="62"/>
      <c r="I20" s="62" t="s">
        <v>157</v>
      </c>
      <c r="J20" s="62"/>
      <c r="K20" s="62"/>
      <c r="L20" s="62" t="s">
        <v>158</v>
      </c>
      <c r="M20" s="62"/>
      <c r="N20" s="62"/>
      <c r="O20" s="62"/>
      <c r="P20" s="63" t="s">
        <v>40</v>
      </c>
      <c r="Q20" s="63" t="s">
        <v>106</v>
      </c>
      <c r="R20" s="63">
        <v>13.43</v>
      </c>
      <c r="S20" s="63" t="s">
        <v>42</v>
      </c>
      <c r="T20" s="63" t="s">
        <v>42</v>
      </c>
      <c r="U20" s="65" t="str">
        <f t="shared" si="0"/>
        <v>N/A</v>
      </c>
    </row>
    <row r="21" spans="1:22" ht="75" customHeight="1" thickBot="1">
      <c r="A21" s="56"/>
      <c r="B21" s="61" t="s">
        <v>43</v>
      </c>
      <c r="C21" s="62" t="s">
        <v>159</v>
      </c>
      <c r="D21" s="62"/>
      <c r="E21" s="62"/>
      <c r="F21" s="62"/>
      <c r="G21" s="62"/>
      <c r="H21" s="62"/>
      <c r="I21" s="62" t="s">
        <v>160</v>
      </c>
      <c r="J21" s="62"/>
      <c r="K21" s="62"/>
      <c r="L21" s="62" t="s">
        <v>161</v>
      </c>
      <c r="M21" s="62"/>
      <c r="N21" s="62"/>
      <c r="O21" s="62"/>
      <c r="P21" s="63" t="s">
        <v>40</v>
      </c>
      <c r="Q21" s="63" t="s">
        <v>116</v>
      </c>
      <c r="R21" s="63">
        <v>1.96</v>
      </c>
      <c r="S21" s="63" t="s">
        <v>42</v>
      </c>
      <c r="T21" s="63" t="s">
        <v>42</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421.694179</f>
        <v>421.69417900000002</v>
      </c>
      <c r="S25" s="84">
        <f>320.563212</f>
        <v>320.56321200000002</v>
      </c>
      <c r="T25" s="84">
        <f>320.985402</f>
        <v>320.98540200000002</v>
      </c>
      <c r="U25" s="85">
        <f>+IF(ISERR(T25/S25*100),"N/A",T25/S25*100)</f>
        <v>100.13170257353174</v>
      </c>
    </row>
    <row r="26" spans="1:22" ht="13.5" customHeight="1" thickBot="1">
      <c r="B26" s="86" t="s">
        <v>69</v>
      </c>
      <c r="C26" s="87"/>
      <c r="D26" s="87"/>
      <c r="E26" s="88"/>
      <c r="F26" s="88"/>
      <c r="G26" s="88"/>
      <c r="H26" s="89"/>
      <c r="I26" s="89"/>
      <c r="J26" s="89"/>
      <c r="K26" s="89"/>
      <c r="L26" s="89"/>
      <c r="M26" s="89"/>
      <c r="N26" s="89"/>
      <c r="O26" s="89"/>
      <c r="P26" s="90"/>
      <c r="Q26" s="90"/>
      <c r="R26" s="84">
        <f>422.116369</f>
        <v>422.11636900000002</v>
      </c>
      <c r="S26" s="84">
        <f>320.985402</f>
        <v>320.98540200000002</v>
      </c>
      <c r="T26" s="84">
        <f>320.985402</f>
        <v>320.98540200000002</v>
      </c>
      <c r="U26" s="85">
        <f>+IF(ISERR(T26/S26*100),"N/A",T26/S26*100)</f>
        <v>100</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20.55" customHeight="1">
      <c r="B30" s="94" t="s">
        <v>162</v>
      </c>
      <c r="C30" s="96"/>
      <c r="D30" s="96"/>
      <c r="E30" s="96"/>
      <c r="F30" s="96"/>
      <c r="G30" s="96"/>
      <c r="H30" s="96"/>
      <c r="I30" s="96"/>
      <c r="J30" s="96"/>
      <c r="K30" s="96"/>
      <c r="L30" s="96"/>
      <c r="M30" s="96"/>
      <c r="N30" s="96"/>
      <c r="O30" s="96"/>
      <c r="P30" s="96"/>
      <c r="Q30" s="96"/>
      <c r="R30" s="96"/>
      <c r="S30" s="96"/>
      <c r="T30" s="96"/>
      <c r="U30" s="95"/>
    </row>
    <row r="31" spans="1:22" ht="25.05" customHeight="1">
      <c r="B31" s="94" t="s">
        <v>163</v>
      </c>
      <c r="C31" s="96"/>
      <c r="D31" s="96"/>
      <c r="E31" s="96"/>
      <c r="F31" s="96"/>
      <c r="G31" s="96"/>
      <c r="H31" s="96"/>
      <c r="I31" s="96"/>
      <c r="J31" s="96"/>
      <c r="K31" s="96"/>
      <c r="L31" s="96"/>
      <c r="M31" s="96"/>
      <c r="N31" s="96"/>
      <c r="O31" s="96"/>
      <c r="P31" s="96"/>
      <c r="Q31" s="96"/>
      <c r="R31" s="96"/>
      <c r="S31" s="96"/>
      <c r="T31" s="96"/>
      <c r="U31" s="95"/>
    </row>
    <row r="32" spans="1:22" ht="34.5" customHeight="1">
      <c r="B32" s="94" t="s">
        <v>164</v>
      </c>
      <c r="C32" s="96"/>
      <c r="D32" s="96"/>
      <c r="E32" s="96"/>
      <c r="F32" s="96"/>
      <c r="G32" s="96"/>
      <c r="H32" s="96"/>
      <c r="I32" s="96"/>
      <c r="J32" s="96"/>
      <c r="K32" s="96"/>
      <c r="L32" s="96"/>
      <c r="M32" s="96"/>
      <c r="N32" s="96"/>
      <c r="O32" s="96"/>
      <c r="P32" s="96"/>
      <c r="Q32" s="96"/>
      <c r="R32" s="96"/>
      <c r="S32" s="96"/>
      <c r="T32" s="96"/>
      <c r="U32" s="95"/>
    </row>
    <row r="33" spans="2:21" ht="34.5" customHeight="1">
      <c r="B33" s="94" t="s">
        <v>165</v>
      </c>
      <c r="C33" s="96"/>
      <c r="D33" s="96"/>
      <c r="E33" s="96"/>
      <c r="F33" s="96"/>
      <c r="G33" s="96"/>
      <c r="H33" s="96"/>
      <c r="I33" s="96"/>
      <c r="J33" s="96"/>
      <c r="K33" s="96"/>
      <c r="L33" s="96"/>
      <c r="M33" s="96"/>
      <c r="N33" s="96"/>
      <c r="O33" s="96"/>
      <c r="P33" s="96"/>
      <c r="Q33" s="96"/>
      <c r="R33" s="96"/>
      <c r="S33" s="96"/>
      <c r="T33" s="96"/>
      <c r="U33" s="95"/>
    </row>
    <row r="34" spans="2:21" ht="34.5" customHeight="1">
      <c r="B34" s="94" t="s">
        <v>166</v>
      </c>
      <c r="C34" s="96"/>
      <c r="D34" s="96"/>
      <c r="E34" s="96"/>
      <c r="F34" s="96"/>
      <c r="G34" s="96"/>
      <c r="H34" s="96"/>
      <c r="I34" s="96"/>
      <c r="J34" s="96"/>
      <c r="K34" s="96"/>
      <c r="L34" s="96"/>
      <c r="M34" s="96"/>
      <c r="N34" s="96"/>
      <c r="O34" s="96"/>
      <c r="P34" s="96"/>
      <c r="Q34" s="96"/>
      <c r="R34" s="96"/>
      <c r="S34" s="96"/>
      <c r="T34" s="96"/>
      <c r="U34" s="95"/>
    </row>
    <row r="35" spans="2:21" ht="17.25" customHeight="1">
      <c r="B35" s="94" t="s">
        <v>167</v>
      </c>
      <c r="C35" s="96"/>
      <c r="D35" s="96"/>
      <c r="E35" s="96"/>
      <c r="F35" s="96"/>
      <c r="G35" s="96"/>
      <c r="H35" s="96"/>
      <c r="I35" s="96"/>
      <c r="J35" s="96"/>
      <c r="K35" s="96"/>
      <c r="L35" s="96"/>
      <c r="M35" s="96"/>
      <c r="N35" s="96"/>
      <c r="O35" s="96"/>
      <c r="P35" s="96"/>
      <c r="Q35" s="96"/>
      <c r="R35" s="96"/>
      <c r="S35" s="96"/>
      <c r="T35" s="96"/>
      <c r="U35" s="95"/>
    </row>
    <row r="36" spans="2:21" ht="34.5" customHeight="1">
      <c r="B36" s="94" t="s">
        <v>168</v>
      </c>
      <c r="C36" s="96"/>
      <c r="D36" s="96"/>
      <c r="E36" s="96"/>
      <c r="F36" s="96"/>
      <c r="G36" s="96"/>
      <c r="H36" s="96"/>
      <c r="I36" s="96"/>
      <c r="J36" s="96"/>
      <c r="K36" s="96"/>
      <c r="L36" s="96"/>
      <c r="M36" s="96"/>
      <c r="N36" s="96"/>
      <c r="O36" s="96"/>
      <c r="P36" s="96"/>
      <c r="Q36" s="96"/>
      <c r="R36" s="96"/>
      <c r="S36" s="96"/>
      <c r="T36" s="96"/>
      <c r="U36" s="95"/>
    </row>
    <row r="37" spans="2:21" ht="34.5" customHeight="1">
      <c r="B37" s="94" t="s">
        <v>169</v>
      </c>
      <c r="C37" s="96"/>
      <c r="D37" s="96"/>
      <c r="E37" s="96"/>
      <c r="F37" s="96"/>
      <c r="G37" s="96"/>
      <c r="H37" s="96"/>
      <c r="I37" s="96"/>
      <c r="J37" s="96"/>
      <c r="K37" s="96"/>
      <c r="L37" s="96"/>
      <c r="M37" s="96"/>
      <c r="N37" s="96"/>
      <c r="O37" s="96"/>
      <c r="P37" s="96"/>
      <c r="Q37" s="96"/>
      <c r="R37" s="96"/>
      <c r="S37" s="96"/>
      <c r="T37" s="96"/>
      <c r="U37" s="95"/>
    </row>
    <row r="38" spans="2:21" ht="64.2" customHeight="1">
      <c r="B38" s="94" t="s">
        <v>170</v>
      </c>
      <c r="C38" s="96"/>
      <c r="D38" s="96"/>
      <c r="E38" s="96"/>
      <c r="F38" s="96"/>
      <c r="G38" s="96"/>
      <c r="H38" s="96"/>
      <c r="I38" s="96"/>
      <c r="J38" s="96"/>
      <c r="K38" s="96"/>
      <c r="L38" s="96"/>
      <c r="M38" s="96"/>
      <c r="N38" s="96"/>
      <c r="O38" s="96"/>
      <c r="P38" s="96"/>
      <c r="Q38" s="96"/>
      <c r="R38" s="96"/>
      <c r="S38" s="96"/>
      <c r="T38" s="96"/>
      <c r="U38" s="95"/>
    </row>
    <row r="39" spans="2:21" ht="37.799999999999997" customHeight="1" thickBot="1">
      <c r="B39" s="97" t="s">
        <v>171</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W3" sqref="W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3.77734375" style="1" customWidth="1"/>
    <col min="9" max="9" width="7.33203125" style="1" customWidth="1"/>
    <col min="10" max="10" width="8.77734375" style="1" customWidth="1"/>
    <col min="11" max="11" width="19.33203125" style="1" customWidth="1"/>
    <col min="12" max="12" width="8.6640625" style="1" customWidth="1"/>
    <col min="13" max="13" width="6.77734375" style="1" customWidth="1"/>
    <col min="14" max="14" width="9.21875" style="1" customWidth="1"/>
    <col min="15" max="15" width="30.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172</v>
      </c>
      <c r="D4" s="15" t="s">
        <v>173</v>
      </c>
      <c r="E4" s="15"/>
      <c r="F4" s="15"/>
      <c r="G4" s="15"/>
      <c r="H4" s="15"/>
      <c r="I4" s="16"/>
      <c r="J4" s="17" t="s">
        <v>6</v>
      </c>
      <c r="K4" s="18" t="s">
        <v>7</v>
      </c>
      <c r="L4" s="19" t="s">
        <v>8</v>
      </c>
      <c r="M4" s="19"/>
      <c r="N4" s="19"/>
      <c r="O4" s="19"/>
      <c r="P4" s="17" t="s">
        <v>9</v>
      </c>
      <c r="Q4" s="19" t="s">
        <v>174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175</v>
      </c>
      <c r="L6" s="25"/>
      <c r="M6" s="25"/>
      <c r="N6" s="27"/>
      <c r="O6" s="28" t="s">
        <v>18</v>
      </c>
      <c r="P6" s="25" t="s">
        <v>176</v>
      </c>
      <c r="Q6" s="25"/>
      <c r="R6" s="29"/>
      <c r="S6" s="28" t="s">
        <v>20</v>
      </c>
      <c r="T6" s="25" t="s">
        <v>177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5" customHeight="1" thickTop="1">
      <c r="A11" s="56"/>
      <c r="B11" s="57" t="s">
        <v>36</v>
      </c>
      <c r="C11" s="58" t="s">
        <v>178</v>
      </c>
      <c r="D11" s="58"/>
      <c r="E11" s="58"/>
      <c r="F11" s="58"/>
      <c r="G11" s="58"/>
      <c r="H11" s="58"/>
      <c r="I11" s="58" t="s">
        <v>179</v>
      </c>
      <c r="J11" s="58"/>
      <c r="K11" s="58"/>
      <c r="L11" s="58" t="s">
        <v>180</v>
      </c>
      <c r="M11" s="58"/>
      <c r="N11" s="58"/>
      <c r="O11" s="58"/>
      <c r="P11" s="59" t="s">
        <v>40</v>
      </c>
      <c r="Q11" s="59" t="s">
        <v>41</v>
      </c>
      <c r="R11" s="59">
        <v>104.05</v>
      </c>
      <c r="S11" s="59" t="s">
        <v>42</v>
      </c>
      <c r="T11" s="59" t="s">
        <v>42</v>
      </c>
      <c r="U11" s="60" t="str">
        <f t="shared" ref="U11:U32" si="0">IF(ISERR(T11/S11*100),"N/A",T11/S11*100)</f>
        <v>N/A</v>
      </c>
    </row>
    <row r="12" spans="1:34" ht="75" customHeight="1">
      <c r="A12" s="56"/>
      <c r="B12" s="61" t="s">
        <v>43</v>
      </c>
      <c r="C12" s="62" t="s">
        <v>43</v>
      </c>
      <c r="D12" s="62"/>
      <c r="E12" s="62"/>
      <c r="F12" s="62"/>
      <c r="G12" s="62"/>
      <c r="H12" s="62"/>
      <c r="I12" s="62" t="s">
        <v>181</v>
      </c>
      <c r="J12" s="62"/>
      <c r="K12" s="62"/>
      <c r="L12" s="62" t="s">
        <v>182</v>
      </c>
      <c r="M12" s="62"/>
      <c r="N12" s="62"/>
      <c r="O12" s="62"/>
      <c r="P12" s="63" t="s">
        <v>183</v>
      </c>
      <c r="Q12" s="63" t="s">
        <v>41</v>
      </c>
      <c r="R12" s="63">
        <v>52.92</v>
      </c>
      <c r="S12" s="63" t="s">
        <v>42</v>
      </c>
      <c r="T12" s="63" t="s">
        <v>42</v>
      </c>
      <c r="U12" s="65" t="str">
        <f t="shared" si="0"/>
        <v>N/A</v>
      </c>
    </row>
    <row r="13" spans="1:34" ht="75" customHeight="1" thickBot="1">
      <c r="A13" s="56"/>
      <c r="B13" s="61" t="s">
        <v>43</v>
      </c>
      <c r="C13" s="62" t="s">
        <v>43</v>
      </c>
      <c r="D13" s="62"/>
      <c r="E13" s="62"/>
      <c r="F13" s="62"/>
      <c r="G13" s="62"/>
      <c r="H13" s="62"/>
      <c r="I13" s="62" t="s">
        <v>1294</v>
      </c>
      <c r="J13" s="62"/>
      <c r="K13" s="62"/>
      <c r="L13" s="62" t="s">
        <v>44</v>
      </c>
      <c r="M13" s="62"/>
      <c r="N13" s="62"/>
      <c r="O13" s="62"/>
      <c r="P13" s="63" t="s">
        <v>45</v>
      </c>
      <c r="Q13" s="63" t="s">
        <v>41</v>
      </c>
      <c r="R13" s="64">
        <v>62944</v>
      </c>
      <c r="S13" s="64" t="s">
        <v>42</v>
      </c>
      <c r="T13" s="64" t="s">
        <v>42</v>
      </c>
      <c r="U13" s="65" t="str">
        <f t="shared" si="0"/>
        <v>N/A</v>
      </c>
    </row>
    <row r="14" spans="1:34" ht="75" customHeight="1" thickTop="1">
      <c r="A14" s="56"/>
      <c r="B14" s="57" t="s">
        <v>46</v>
      </c>
      <c r="C14" s="58" t="s">
        <v>184</v>
      </c>
      <c r="D14" s="58"/>
      <c r="E14" s="58"/>
      <c r="F14" s="58"/>
      <c r="G14" s="58"/>
      <c r="H14" s="58"/>
      <c r="I14" s="58" t="s">
        <v>185</v>
      </c>
      <c r="J14" s="58"/>
      <c r="K14" s="58"/>
      <c r="L14" s="58" t="s">
        <v>186</v>
      </c>
      <c r="M14" s="58"/>
      <c r="N14" s="58"/>
      <c r="O14" s="58"/>
      <c r="P14" s="59" t="s">
        <v>40</v>
      </c>
      <c r="Q14" s="59" t="s">
        <v>41</v>
      </c>
      <c r="R14" s="59">
        <v>69.11</v>
      </c>
      <c r="S14" s="59" t="s">
        <v>42</v>
      </c>
      <c r="T14" s="59" t="s">
        <v>42</v>
      </c>
      <c r="U14" s="60" t="str">
        <f t="shared" si="0"/>
        <v>N/A</v>
      </c>
    </row>
    <row r="15" spans="1:34" ht="75" customHeight="1">
      <c r="A15" s="56"/>
      <c r="B15" s="61" t="s">
        <v>43</v>
      </c>
      <c r="C15" s="62" t="s">
        <v>43</v>
      </c>
      <c r="D15" s="62"/>
      <c r="E15" s="62"/>
      <c r="F15" s="62"/>
      <c r="G15" s="62"/>
      <c r="H15" s="62"/>
      <c r="I15" s="62" t="s">
        <v>187</v>
      </c>
      <c r="J15" s="62"/>
      <c r="K15" s="62"/>
      <c r="L15" s="62" t="s">
        <v>188</v>
      </c>
      <c r="M15" s="62"/>
      <c r="N15" s="62"/>
      <c r="O15" s="62"/>
      <c r="P15" s="63" t="s">
        <v>40</v>
      </c>
      <c r="Q15" s="63" t="s">
        <v>41</v>
      </c>
      <c r="R15" s="63">
        <v>39.18</v>
      </c>
      <c r="S15" s="63" t="s">
        <v>42</v>
      </c>
      <c r="T15" s="63" t="s">
        <v>42</v>
      </c>
      <c r="U15" s="65" t="str">
        <f t="shared" si="0"/>
        <v>N/A</v>
      </c>
    </row>
    <row r="16" spans="1:34" ht="75" customHeight="1" thickBot="1">
      <c r="A16" s="56"/>
      <c r="B16" s="61" t="s">
        <v>43</v>
      </c>
      <c r="C16" s="62" t="s">
        <v>43</v>
      </c>
      <c r="D16" s="62"/>
      <c r="E16" s="62"/>
      <c r="F16" s="62"/>
      <c r="G16" s="62"/>
      <c r="H16" s="62"/>
      <c r="I16" s="62" t="s">
        <v>189</v>
      </c>
      <c r="J16" s="62"/>
      <c r="K16" s="62"/>
      <c r="L16" s="62" t="s">
        <v>190</v>
      </c>
      <c r="M16" s="62"/>
      <c r="N16" s="62"/>
      <c r="O16" s="62"/>
      <c r="P16" s="63" t="s">
        <v>40</v>
      </c>
      <c r="Q16" s="63" t="s">
        <v>41</v>
      </c>
      <c r="R16" s="63">
        <v>100</v>
      </c>
      <c r="S16" s="63" t="s">
        <v>42</v>
      </c>
      <c r="T16" s="63" t="s">
        <v>42</v>
      </c>
      <c r="U16" s="65" t="str">
        <f t="shared" si="0"/>
        <v>N/A</v>
      </c>
    </row>
    <row r="17" spans="1:21" ht="75" customHeight="1" thickTop="1">
      <c r="A17" s="56"/>
      <c r="B17" s="57" t="s">
        <v>51</v>
      </c>
      <c r="C17" s="58" t="s">
        <v>191</v>
      </c>
      <c r="D17" s="58"/>
      <c r="E17" s="58"/>
      <c r="F17" s="58"/>
      <c r="G17" s="58"/>
      <c r="H17" s="58"/>
      <c r="I17" s="58" t="s">
        <v>192</v>
      </c>
      <c r="J17" s="58"/>
      <c r="K17" s="58"/>
      <c r="L17" s="58" t="s">
        <v>193</v>
      </c>
      <c r="M17" s="58"/>
      <c r="N17" s="58"/>
      <c r="O17" s="58"/>
      <c r="P17" s="59" t="s">
        <v>40</v>
      </c>
      <c r="Q17" s="59" t="s">
        <v>93</v>
      </c>
      <c r="R17" s="59">
        <v>70.180000000000007</v>
      </c>
      <c r="S17" s="59" t="s">
        <v>42</v>
      </c>
      <c r="T17" s="59" t="s">
        <v>42</v>
      </c>
      <c r="U17" s="60" t="str">
        <f t="shared" si="0"/>
        <v>N/A</v>
      </c>
    </row>
    <row r="18" spans="1:21" ht="75" customHeight="1">
      <c r="A18" s="56"/>
      <c r="B18" s="61" t="s">
        <v>43</v>
      </c>
      <c r="C18" s="62" t="s">
        <v>194</v>
      </c>
      <c r="D18" s="62"/>
      <c r="E18" s="62"/>
      <c r="F18" s="62"/>
      <c r="G18" s="62"/>
      <c r="H18" s="62"/>
      <c r="I18" s="62" t="s">
        <v>195</v>
      </c>
      <c r="J18" s="62"/>
      <c r="K18" s="62"/>
      <c r="L18" s="62" t="s">
        <v>196</v>
      </c>
      <c r="M18" s="62"/>
      <c r="N18" s="62"/>
      <c r="O18" s="62"/>
      <c r="P18" s="63" t="s">
        <v>40</v>
      </c>
      <c r="Q18" s="63" t="s">
        <v>93</v>
      </c>
      <c r="R18" s="63">
        <v>60.71</v>
      </c>
      <c r="S18" s="63" t="s">
        <v>42</v>
      </c>
      <c r="T18" s="63" t="s">
        <v>42</v>
      </c>
      <c r="U18" s="65" t="str">
        <f t="shared" si="0"/>
        <v>N/A</v>
      </c>
    </row>
    <row r="19" spans="1:21" ht="75" customHeight="1">
      <c r="A19" s="56"/>
      <c r="B19" s="61" t="s">
        <v>43</v>
      </c>
      <c r="C19" s="62" t="s">
        <v>197</v>
      </c>
      <c r="D19" s="62"/>
      <c r="E19" s="62"/>
      <c r="F19" s="62"/>
      <c r="G19" s="62"/>
      <c r="H19" s="62"/>
      <c r="I19" s="62" t="s">
        <v>198</v>
      </c>
      <c r="J19" s="62"/>
      <c r="K19" s="62"/>
      <c r="L19" s="62" t="s">
        <v>199</v>
      </c>
      <c r="M19" s="62"/>
      <c r="N19" s="62"/>
      <c r="O19" s="62"/>
      <c r="P19" s="63" t="s">
        <v>40</v>
      </c>
      <c r="Q19" s="63" t="s">
        <v>55</v>
      </c>
      <c r="R19" s="63">
        <v>100</v>
      </c>
      <c r="S19" s="63">
        <v>25</v>
      </c>
      <c r="T19" s="63">
        <v>12.5</v>
      </c>
      <c r="U19" s="65">
        <f t="shared" si="0"/>
        <v>50</v>
      </c>
    </row>
    <row r="20" spans="1:21" ht="75" customHeight="1">
      <c r="A20" s="56"/>
      <c r="B20" s="61" t="s">
        <v>43</v>
      </c>
      <c r="C20" s="62" t="s">
        <v>200</v>
      </c>
      <c r="D20" s="62"/>
      <c r="E20" s="62"/>
      <c r="F20" s="62"/>
      <c r="G20" s="62"/>
      <c r="H20" s="62"/>
      <c r="I20" s="62" t="s">
        <v>201</v>
      </c>
      <c r="J20" s="62"/>
      <c r="K20" s="62"/>
      <c r="L20" s="62" t="s">
        <v>202</v>
      </c>
      <c r="M20" s="62"/>
      <c r="N20" s="62"/>
      <c r="O20" s="62"/>
      <c r="P20" s="63" t="s">
        <v>40</v>
      </c>
      <c r="Q20" s="63" t="s">
        <v>55</v>
      </c>
      <c r="R20" s="63">
        <v>100</v>
      </c>
      <c r="S20" s="63">
        <v>25</v>
      </c>
      <c r="T20" s="63">
        <v>17.420000000000002</v>
      </c>
      <c r="U20" s="65">
        <f t="shared" si="0"/>
        <v>69.680000000000007</v>
      </c>
    </row>
    <row r="21" spans="1:21" ht="75" customHeight="1">
      <c r="A21" s="56"/>
      <c r="B21" s="61" t="s">
        <v>43</v>
      </c>
      <c r="C21" s="62" t="s">
        <v>203</v>
      </c>
      <c r="D21" s="62"/>
      <c r="E21" s="62"/>
      <c r="F21" s="62"/>
      <c r="G21" s="62"/>
      <c r="H21" s="62"/>
      <c r="I21" s="62" t="s">
        <v>204</v>
      </c>
      <c r="J21" s="62"/>
      <c r="K21" s="62"/>
      <c r="L21" s="62" t="s">
        <v>199</v>
      </c>
      <c r="M21" s="62"/>
      <c r="N21" s="62"/>
      <c r="O21" s="62"/>
      <c r="P21" s="63" t="s">
        <v>40</v>
      </c>
      <c r="Q21" s="63" t="s">
        <v>55</v>
      </c>
      <c r="R21" s="63">
        <v>100</v>
      </c>
      <c r="S21" s="63">
        <v>20</v>
      </c>
      <c r="T21" s="63">
        <v>40</v>
      </c>
      <c r="U21" s="65">
        <f t="shared" si="0"/>
        <v>200</v>
      </c>
    </row>
    <row r="22" spans="1:21" ht="75" customHeight="1" thickBot="1">
      <c r="A22" s="56"/>
      <c r="B22" s="61" t="s">
        <v>43</v>
      </c>
      <c r="C22" s="62" t="s">
        <v>205</v>
      </c>
      <c r="D22" s="62"/>
      <c r="E22" s="62"/>
      <c r="F22" s="62"/>
      <c r="G22" s="62"/>
      <c r="H22" s="62"/>
      <c r="I22" s="62" t="s">
        <v>206</v>
      </c>
      <c r="J22" s="62"/>
      <c r="K22" s="62"/>
      <c r="L22" s="62" t="s">
        <v>207</v>
      </c>
      <c r="M22" s="62"/>
      <c r="N22" s="62"/>
      <c r="O22" s="62"/>
      <c r="P22" s="63" t="s">
        <v>40</v>
      </c>
      <c r="Q22" s="63" t="s">
        <v>55</v>
      </c>
      <c r="R22" s="63">
        <v>100</v>
      </c>
      <c r="S22" s="63">
        <v>25</v>
      </c>
      <c r="T22" s="63">
        <v>0</v>
      </c>
      <c r="U22" s="65">
        <f t="shared" si="0"/>
        <v>0</v>
      </c>
    </row>
    <row r="23" spans="1:21" ht="75" customHeight="1" thickTop="1">
      <c r="A23" s="56"/>
      <c r="B23" s="57" t="s">
        <v>56</v>
      </c>
      <c r="C23" s="58" t="s">
        <v>208</v>
      </c>
      <c r="D23" s="58"/>
      <c r="E23" s="58"/>
      <c r="F23" s="58"/>
      <c r="G23" s="58"/>
      <c r="H23" s="58"/>
      <c r="I23" s="58" t="s">
        <v>209</v>
      </c>
      <c r="J23" s="58"/>
      <c r="K23" s="58"/>
      <c r="L23" s="58" t="s">
        <v>210</v>
      </c>
      <c r="M23" s="58"/>
      <c r="N23" s="58"/>
      <c r="O23" s="58"/>
      <c r="P23" s="59" t="s">
        <v>211</v>
      </c>
      <c r="Q23" s="59" t="s">
        <v>212</v>
      </c>
      <c r="R23" s="59">
        <v>0.4</v>
      </c>
      <c r="S23" s="59" t="s">
        <v>42</v>
      </c>
      <c r="T23" s="59" t="s">
        <v>42</v>
      </c>
      <c r="U23" s="60" t="str">
        <f t="shared" si="0"/>
        <v>N/A</v>
      </c>
    </row>
    <row r="24" spans="1:21" ht="75" customHeight="1">
      <c r="A24" s="56"/>
      <c r="B24" s="61" t="s">
        <v>43</v>
      </c>
      <c r="C24" s="62" t="s">
        <v>213</v>
      </c>
      <c r="D24" s="62"/>
      <c r="E24" s="62"/>
      <c r="F24" s="62"/>
      <c r="G24" s="62"/>
      <c r="H24" s="62"/>
      <c r="I24" s="62" t="s">
        <v>214</v>
      </c>
      <c r="J24" s="62"/>
      <c r="K24" s="62"/>
      <c r="L24" s="62" t="s">
        <v>215</v>
      </c>
      <c r="M24" s="62"/>
      <c r="N24" s="62"/>
      <c r="O24" s="62"/>
      <c r="P24" s="63" t="s">
        <v>40</v>
      </c>
      <c r="Q24" s="63" t="s">
        <v>116</v>
      </c>
      <c r="R24" s="63">
        <v>65.349999999999994</v>
      </c>
      <c r="S24" s="63" t="s">
        <v>42</v>
      </c>
      <c r="T24" s="63" t="s">
        <v>42</v>
      </c>
      <c r="U24" s="65" t="str">
        <f t="shared" si="0"/>
        <v>N/A</v>
      </c>
    </row>
    <row r="25" spans="1:21" ht="75" customHeight="1">
      <c r="A25" s="56"/>
      <c r="B25" s="61" t="s">
        <v>43</v>
      </c>
      <c r="C25" s="62" t="s">
        <v>216</v>
      </c>
      <c r="D25" s="62"/>
      <c r="E25" s="62"/>
      <c r="F25" s="62"/>
      <c r="G25" s="62"/>
      <c r="H25" s="62"/>
      <c r="I25" s="62" t="s">
        <v>217</v>
      </c>
      <c r="J25" s="62"/>
      <c r="K25" s="62"/>
      <c r="L25" s="62" t="s">
        <v>218</v>
      </c>
      <c r="M25" s="62"/>
      <c r="N25" s="62"/>
      <c r="O25" s="62"/>
      <c r="P25" s="63" t="s">
        <v>211</v>
      </c>
      <c r="Q25" s="63" t="s">
        <v>212</v>
      </c>
      <c r="R25" s="63">
        <v>1.38</v>
      </c>
      <c r="S25" s="63" t="s">
        <v>42</v>
      </c>
      <c r="T25" s="63" t="s">
        <v>42</v>
      </c>
      <c r="U25" s="65" t="str">
        <f t="shared" si="0"/>
        <v>N/A</v>
      </c>
    </row>
    <row r="26" spans="1:21" ht="75" customHeight="1">
      <c r="A26" s="56"/>
      <c r="B26" s="61" t="s">
        <v>43</v>
      </c>
      <c r="C26" s="62" t="s">
        <v>219</v>
      </c>
      <c r="D26" s="62"/>
      <c r="E26" s="62"/>
      <c r="F26" s="62"/>
      <c r="G26" s="62"/>
      <c r="H26" s="62"/>
      <c r="I26" s="62" t="s">
        <v>220</v>
      </c>
      <c r="J26" s="62"/>
      <c r="K26" s="62"/>
      <c r="L26" s="62" t="s">
        <v>221</v>
      </c>
      <c r="M26" s="62"/>
      <c r="N26" s="62"/>
      <c r="O26" s="62"/>
      <c r="P26" s="63" t="s">
        <v>211</v>
      </c>
      <c r="Q26" s="63" t="s">
        <v>222</v>
      </c>
      <c r="R26" s="63">
        <v>1.86</v>
      </c>
      <c r="S26" s="63">
        <v>0.14000000000000001</v>
      </c>
      <c r="T26" s="63">
        <v>0.42</v>
      </c>
      <c r="U26" s="65">
        <f t="shared" si="0"/>
        <v>299.99999999999994</v>
      </c>
    </row>
    <row r="27" spans="1:21" ht="75" customHeight="1">
      <c r="A27" s="56"/>
      <c r="B27" s="61" t="s">
        <v>43</v>
      </c>
      <c r="C27" s="62" t="s">
        <v>223</v>
      </c>
      <c r="D27" s="62"/>
      <c r="E27" s="62"/>
      <c r="F27" s="62"/>
      <c r="G27" s="62"/>
      <c r="H27" s="62"/>
      <c r="I27" s="62" t="s">
        <v>224</v>
      </c>
      <c r="J27" s="62"/>
      <c r="K27" s="62"/>
      <c r="L27" s="62" t="s">
        <v>225</v>
      </c>
      <c r="M27" s="62"/>
      <c r="N27" s="62"/>
      <c r="O27" s="62"/>
      <c r="P27" s="63" t="s">
        <v>211</v>
      </c>
      <c r="Q27" s="63" t="s">
        <v>212</v>
      </c>
      <c r="R27" s="63">
        <v>1.27</v>
      </c>
      <c r="S27" s="63" t="s">
        <v>42</v>
      </c>
      <c r="T27" s="63" t="s">
        <v>42</v>
      </c>
      <c r="U27" s="65" t="str">
        <f t="shared" si="0"/>
        <v>N/A</v>
      </c>
    </row>
    <row r="28" spans="1:21" ht="75" customHeight="1">
      <c r="A28" s="56"/>
      <c r="B28" s="61" t="s">
        <v>43</v>
      </c>
      <c r="C28" s="62" t="s">
        <v>226</v>
      </c>
      <c r="D28" s="62"/>
      <c r="E28" s="62"/>
      <c r="F28" s="62"/>
      <c r="G28" s="62"/>
      <c r="H28" s="62"/>
      <c r="I28" s="62" t="s">
        <v>227</v>
      </c>
      <c r="J28" s="62"/>
      <c r="K28" s="62"/>
      <c r="L28" s="62" t="s">
        <v>228</v>
      </c>
      <c r="M28" s="62"/>
      <c r="N28" s="62"/>
      <c r="O28" s="62"/>
      <c r="P28" s="63" t="s">
        <v>40</v>
      </c>
      <c r="Q28" s="63" t="s">
        <v>60</v>
      </c>
      <c r="R28" s="63">
        <v>89</v>
      </c>
      <c r="S28" s="63">
        <v>14.99</v>
      </c>
      <c r="T28" s="63">
        <v>27.24</v>
      </c>
      <c r="U28" s="65">
        <f t="shared" si="0"/>
        <v>181.72114743162106</v>
      </c>
    </row>
    <row r="29" spans="1:21" ht="75" customHeight="1">
      <c r="A29" s="56"/>
      <c r="B29" s="61" t="s">
        <v>43</v>
      </c>
      <c r="C29" s="62" t="s">
        <v>229</v>
      </c>
      <c r="D29" s="62"/>
      <c r="E29" s="62"/>
      <c r="F29" s="62"/>
      <c r="G29" s="62"/>
      <c r="H29" s="62"/>
      <c r="I29" s="62" t="s">
        <v>230</v>
      </c>
      <c r="J29" s="62"/>
      <c r="K29" s="62"/>
      <c r="L29" s="62" t="s">
        <v>231</v>
      </c>
      <c r="M29" s="62"/>
      <c r="N29" s="62"/>
      <c r="O29" s="62"/>
      <c r="P29" s="63" t="s">
        <v>40</v>
      </c>
      <c r="Q29" s="63" t="s">
        <v>60</v>
      </c>
      <c r="R29" s="63">
        <v>100</v>
      </c>
      <c r="S29" s="63">
        <v>25</v>
      </c>
      <c r="T29" s="63">
        <v>0</v>
      </c>
      <c r="U29" s="65">
        <f t="shared" si="0"/>
        <v>0</v>
      </c>
    </row>
    <row r="30" spans="1:21" ht="75" customHeight="1">
      <c r="A30" s="56"/>
      <c r="B30" s="61" t="s">
        <v>43</v>
      </c>
      <c r="C30" s="62" t="s">
        <v>232</v>
      </c>
      <c r="D30" s="62"/>
      <c r="E30" s="62"/>
      <c r="F30" s="62"/>
      <c r="G30" s="62"/>
      <c r="H30" s="62"/>
      <c r="I30" s="62" t="s">
        <v>233</v>
      </c>
      <c r="J30" s="62"/>
      <c r="K30" s="62"/>
      <c r="L30" s="62" t="s">
        <v>234</v>
      </c>
      <c r="M30" s="62"/>
      <c r="N30" s="62"/>
      <c r="O30" s="62"/>
      <c r="P30" s="63" t="s">
        <v>40</v>
      </c>
      <c r="Q30" s="63" t="s">
        <v>60</v>
      </c>
      <c r="R30" s="63">
        <v>100</v>
      </c>
      <c r="S30" s="63">
        <v>25</v>
      </c>
      <c r="T30" s="63">
        <v>0</v>
      </c>
      <c r="U30" s="65">
        <f t="shared" si="0"/>
        <v>0</v>
      </c>
    </row>
    <row r="31" spans="1:21" ht="75" customHeight="1">
      <c r="A31" s="56"/>
      <c r="B31" s="61" t="s">
        <v>43</v>
      </c>
      <c r="C31" s="62" t="s">
        <v>235</v>
      </c>
      <c r="D31" s="62"/>
      <c r="E31" s="62"/>
      <c r="F31" s="62"/>
      <c r="G31" s="62"/>
      <c r="H31" s="62"/>
      <c r="I31" s="62" t="s">
        <v>236</v>
      </c>
      <c r="J31" s="62"/>
      <c r="K31" s="62"/>
      <c r="L31" s="62" t="s">
        <v>237</v>
      </c>
      <c r="M31" s="62"/>
      <c r="N31" s="62"/>
      <c r="O31" s="62"/>
      <c r="P31" s="63" t="s">
        <v>40</v>
      </c>
      <c r="Q31" s="63" t="s">
        <v>60</v>
      </c>
      <c r="R31" s="63">
        <v>100</v>
      </c>
      <c r="S31" s="63">
        <v>25</v>
      </c>
      <c r="T31" s="63">
        <v>40</v>
      </c>
      <c r="U31" s="65">
        <f t="shared" si="0"/>
        <v>160</v>
      </c>
    </row>
    <row r="32" spans="1:21" ht="75" customHeight="1" thickBot="1">
      <c r="A32" s="56"/>
      <c r="B32" s="61" t="s">
        <v>43</v>
      </c>
      <c r="C32" s="62" t="s">
        <v>238</v>
      </c>
      <c r="D32" s="62"/>
      <c r="E32" s="62"/>
      <c r="F32" s="62"/>
      <c r="G32" s="62"/>
      <c r="H32" s="62"/>
      <c r="I32" s="62" t="s">
        <v>239</v>
      </c>
      <c r="J32" s="62"/>
      <c r="K32" s="62"/>
      <c r="L32" s="62" t="s">
        <v>240</v>
      </c>
      <c r="M32" s="62"/>
      <c r="N32" s="62"/>
      <c r="O32" s="62"/>
      <c r="P32" s="63" t="s">
        <v>40</v>
      </c>
      <c r="Q32" s="63" t="s">
        <v>60</v>
      </c>
      <c r="R32" s="63">
        <v>100</v>
      </c>
      <c r="S32" s="63">
        <v>25</v>
      </c>
      <c r="T32" s="63">
        <v>25</v>
      </c>
      <c r="U32" s="65">
        <f t="shared" si="0"/>
        <v>100</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1587.409511</f>
        <v>1587.4095110000001</v>
      </c>
      <c r="S36" s="84">
        <f>1124.475635</f>
        <v>1124.475635</v>
      </c>
      <c r="T36" s="84">
        <f>1152.49248158</f>
        <v>1152.49248158</v>
      </c>
      <c r="U36" s="85">
        <f>+IF(ISERR(T36/S36*100),"N/A",T36/S36*100)</f>
        <v>102.49154767857642</v>
      </c>
    </row>
    <row r="37" spans="2:22" ht="13.5" customHeight="1" thickBot="1">
      <c r="B37" s="86" t="s">
        <v>69</v>
      </c>
      <c r="C37" s="87"/>
      <c r="D37" s="87"/>
      <c r="E37" s="88"/>
      <c r="F37" s="88"/>
      <c r="G37" s="88"/>
      <c r="H37" s="89"/>
      <c r="I37" s="89"/>
      <c r="J37" s="89"/>
      <c r="K37" s="89"/>
      <c r="L37" s="89"/>
      <c r="M37" s="89"/>
      <c r="N37" s="89"/>
      <c r="O37" s="89"/>
      <c r="P37" s="90"/>
      <c r="Q37" s="90"/>
      <c r="R37" s="84">
        <f>1604.05607675</f>
        <v>1604.0560767500001</v>
      </c>
      <c r="S37" s="84">
        <f>1159.49210371</f>
        <v>1159.49210371</v>
      </c>
      <c r="T37" s="84">
        <f>1152.49248158</f>
        <v>1152.49248158</v>
      </c>
      <c r="U37" s="85">
        <f>+IF(ISERR(T37/S37*100),"N/A",T37/S37*100)</f>
        <v>99.396319982895648</v>
      </c>
    </row>
    <row r="38" spans="2:22" ht="14.7"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241</v>
      </c>
      <c r="C40" s="96"/>
      <c r="D40" s="96"/>
      <c r="E40" s="96"/>
      <c r="F40" s="96"/>
      <c r="G40" s="96"/>
      <c r="H40" s="96"/>
      <c r="I40" s="96"/>
      <c r="J40" s="96"/>
      <c r="K40" s="96"/>
      <c r="L40" s="96"/>
      <c r="M40" s="96"/>
      <c r="N40" s="96"/>
      <c r="O40" s="96"/>
      <c r="P40" s="96"/>
      <c r="Q40" s="96"/>
      <c r="R40" s="96"/>
      <c r="S40" s="96"/>
      <c r="T40" s="96"/>
      <c r="U40" s="95"/>
    </row>
    <row r="41" spans="2:22" ht="18.75" customHeight="1">
      <c r="B41" s="94" t="s">
        <v>242</v>
      </c>
      <c r="C41" s="96"/>
      <c r="D41" s="96"/>
      <c r="E41" s="96"/>
      <c r="F41" s="96"/>
      <c r="G41" s="96"/>
      <c r="H41" s="96"/>
      <c r="I41" s="96"/>
      <c r="J41" s="96"/>
      <c r="K41" s="96"/>
      <c r="L41" s="96"/>
      <c r="M41" s="96"/>
      <c r="N41" s="96"/>
      <c r="O41" s="96"/>
      <c r="P41" s="96"/>
      <c r="Q41" s="96"/>
      <c r="R41" s="96"/>
      <c r="S41" s="96"/>
      <c r="T41" s="96"/>
      <c r="U41" s="95"/>
    </row>
    <row r="42" spans="2:22" ht="34.5" customHeight="1">
      <c r="B42" s="94" t="s">
        <v>73</v>
      </c>
      <c r="C42" s="96"/>
      <c r="D42" s="96"/>
      <c r="E42" s="96"/>
      <c r="F42" s="96"/>
      <c r="G42" s="96"/>
      <c r="H42" s="96"/>
      <c r="I42" s="96"/>
      <c r="J42" s="96"/>
      <c r="K42" s="96"/>
      <c r="L42" s="96"/>
      <c r="M42" s="96"/>
      <c r="N42" s="96"/>
      <c r="O42" s="96"/>
      <c r="P42" s="96"/>
      <c r="Q42" s="96"/>
      <c r="R42" s="96"/>
      <c r="S42" s="96"/>
      <c r="T42" s="96"/>
      <c r="U42" s="95"/>
    </row>
    <row r="43" spans="2:22" ht="34.5" customHeight="1">
      <c r="B43" s="94" t="s">
        <v>243</v>
      </c>
      <c r="C43" s="96"/>
      <c r="D43" s="96"/>
      <c r="E43" s="96"/>
      <c r="F43" s="96"/>
      <c r="G43" s="96"/>
      <c r="H43" s="96"/>
      <c r="I43" s="96"/>
      <c r="J43" s="96"/>
      <c r="K43" s="96"/>
      <c r="L43" s="96"/>
      <c r="M43" s="96"/>
      <c r="N43" s="96"/>
      <c r="O43" s="96"/>
      <c r="P43" s="96"/>
      <c r="Q43" s="96"/>
      <c r="R43" s="96"/>
      <c r="S43" s="96"/>
      <c r="T43" s="96"/>
      <c r="U43" s="95"/>
    </row>
    <row r="44" spans="2:22" ht="25.05" customHeight="1">
      <c r="B44" s="94" t="s">
        <v>244</v>
      </c>
      <c r="C44" s="96"/>
      <c r="D44" s="96"/>
      <c r="E44" s="96"/>
      <c r="F44" s="96"/>
      <c r="G44" s="96"/>
      <c r="H44" s="96"/>
      <c r="I44" s="96"/>
      <c r="J44" s="96"/>
      <c r="K44" s="96"/>
      <c r="L44" s="96"/>
      <c r="M44" s="96"/>
      <c r="N44" s="96"/>
      <c r="O44" s="96"/>
      <c r="P44" s="96"/>
      <c r="Q44" s="96"/>
      <c r="R44" s="96"/>
      <c r="S44" s="96"/>
      <c r="T44" s="96"/>
      <c r="U44" s="95"/>
    </row>
    <row r="45" spans="2:22" ht="34.5" customHeight="1">
      <c r="B45" s="94" t="s">
        <v>245</v>
      </c>
      <c r="C45" s="96"/>
      <c r="D45" s="96"/>
      <c r="E45" s="96"/>
      <c r="F45" s="96"/>
      <c r="G45" s="96"/>
      <c r="H45" s="96"/>
      <c r="I45" s="96"/>
      <c r="J45" s="96"/>
      <c r="K45" s="96"/>
      <c r="L45" s="96"/>
      <c r="M45" s="96"/>
      <c r="N45" s="96"/>
      <c r="O45" s="96"/>
      <c r="P45" s="96"/>
      <c r="Q45" s="96"/>
      <c r="R45" s="96"/>
      <c r="S45" s="96"/>
      <c r="T45" s="96"/>
      <c r="U45" s="95"/>
    </row>
    <row r="46" spans="2:22" ht="34.5" customHeight="1">
      <c r="B46" s="94" t="s">
        <v>246</v>
      </c>
      <c r="C46" s="96"/>
      <c r="D46" s="96"/>
      <c r="E46" s="96"/>
      <c r="F46" s="96"/>
      <c r="G46" s="96"/>
      <c r="H46" s="96"/>
      <c r="I46" s="96"/>
      <c r="J46" s="96"/>
      <c r="K46" s="96"/>
      <c r="L46" s="96"/>
      <c r="M46" s="96"/>
      <c r="N46" s="96"/>
      <c r="O46" s="96"/>
      <c r="P46" s="96"/>
      <c r="Q46" s="96"/>
      <c r="R46" s="96"/>
      <c r="S46" s="96"/>
      <c r="T46" s="96"/>
      <c r="U46" s="95"/>
    </row>
    <row r="47" spans="2:22" ht="18.75" customHeight="1">
      <c r="B47" s="94" t="s">
        <v>247</v>
      </c>
      <c r="C47" s="96"/>
      <c r="D47" s="96"/>
      <c r="E47" s="96"/>
      <c r="F47" s="96"/>
      <c r="G47" s="96"/>
      <c r="H47" s="96"/>
      <c r="I47" s="96"/>
      <c r="J47" s="96"/>
      <c r="K47" s="96"/>
      <c r="L47" s="96"/>
      <c r="M47" s="96"/>
      <c r="N47" s="96"/>
      <c r="O47" s="96"/>
      <c r="P47" s="96"/>
      <c r="Q47" s="96"/>
      <c r="R47" s="96"/>
      <c r="S47" s="96"/>
      <c r="T47" s="96"/>
      <c r="U47" s="95"/>
    </row>
    <row r="48" spans="2:22" ht="60.3" customHeight="1">
      <c r="B48" s="94" t="s">
        <v>248</v>
      </c>
      <c r="C48" s="96"/>
      <c r="D48" s="96"/>
      <c r="E48" s="96"/>
      <c r="F48" s="96"/>
      <c r="G48" s="96"/>
      <c r="H48" s="96"/>
      <c r="I48" s="96"/>
      <c r="J48" s="96"/>
      <c r="K48" s="96"/>
      <c r="L48" s="96"/>
      <c r="M48" s="96"/>
      <c r="N48" s="96"/>
      <c r="O48" s="96"/>
      <c r="P48" s="96"/>
      <c r="Q48" s="96"/>
      <c r="R48" s="96"/>
      <c r="S48" s="96"/>
      <c r="T48" s="96"/>
      <c r="U48" s="95"/>
    </row>
    <row r="49" spans="2:21" ht="55.5" customHeight="1">
      <c r="B49" s="94" t="s">
        <v>249</v>
      </c>
      <c r="C49" s="96"/>
      <c r="D49" s="96"/>
      <c r="E49" s="96"/>
      <c r="F49" s="96"/>
      <c r="G49" s="96"/>
      <c r="H49" s="96"/>
      <c r="I49" s="96"/>
      <c r="J49" s="96"/>
      <c r="K49" s="96"/>
      <c r="L49" s="96"/>
      <c r="M49" s="96"/>
      <c r="N49" s="96"/>
      <c r="O49" s="96"/>
      <c r="P49" s="96"/>
      <c r="Q49" s="96"/>
      <c r="R49" s="96"/>
      <c r="S49" s="96"/>
      <c r="T49" s="96"/>
      <c r="U49" s="95"/>
    </row>
    <row r="50" spans="2:21" ht="53.7" customHeight="1">
      <c r="B50" s="94" t="s">
        <v>250</v>
      </c>
      <c r="C50" s="96"/>
      <c r="D50" s="96"/>
      <c r="E50" s="96"/>
      <c r="F50" s="96"/>
      <c r="G50" s="96"/>
      <c r="H50" s="96"/>
      <c r="I50" s="96"/>
      <c r="J50" s="96"/>
      <c r="K50" s="96"/>
      <c r="L50" s="96"/>
      <c r="M50" s="96"/>
      <c r="N50" s="96"/>
      <c r="O50" s="96"/>
      <c r="P50" s="96"/>
      <c r="Q50" s="96"/>
      <c r="R50" s="96"/>
      <c r="S50" s="96"/>
      <c r="T50" s="96"/>
      <c r="U50" s="95"/>
    </row>
    <row r="51" spans="2:21" ht="46.2" customHeight="1">
      <c r="B51" s="94" t="s">
        <v>251</v>
      </c>
      <c r="C51" s="96"/>
      <c r="D51" s="96"/>
      <c r="E51" s="96"/>
      <c r="F51" s="96"/>
      <c r="G51" s="96"/>
      <c r="H51" s="96"/>
      <c r="I51" s="96"/>
      <c r="J51" s="96"/>
      <c r="K51" s="96"/>
      <c r="L51" s="96"/>
      <c r="M51" s="96"/>
      <c r="N51" s="96"/>
      <c r="O51" s="96"/>
      <c r="P51" s="96"/>
      <c r="Q51" s="96"/>
      <c r="R51" s="96"/>
      <c r="S51" s="96"/>
      <c r="T51" s="96"/>
      <c r="U51" s="95"/>
    </row>
    <row r="52" spans="2:21" ht="34.5" customHeight="1">
      <c r="B52" s="94" t="s">
        <v>252</v>
      </c>
      <c r="C52" s="96"/>
      <c r="D52" s="96"/>
      <c r="E52" s="96"/>
      <c r="F52" s="96"/>
      <c r="G52" s="96"/>
      <c r="H52" s="96"/>
      <c r="I52" s="96"/>
      <c r="J52" s="96"/>
      <c r="K52" s="96"/>
      <c r="L52" s="96"/>
      <c r="M52" s="96"/>
      <c r="N52" s="96"/>
      <c r="O52" s="96"/>
      <c r="P52" s="96"/>
      <c r="Q52" s="96"/>
      <c r="R52" s="96"/>
      <c r="S52" s="96"/>
      <c r="T52" s="96"/>
      <c r="U52" s="95"/>
    </row>
    <row r="53" spans="2:21" ht="34.5" customHeight="1">
      <c r="B53" s="94" t="s">
        <v>253</v>
      </c>
      <c r="C53" s="96"/>
      <c r="D53" s="96"/>
      <c r="E53" s="96"/>
      <c r="F53" s="96"/>
      <c r="G53" s="96"/>
      <c r="H53" s="96"/>
      <c r="I53" s="96"/>
      <c r="J53" s="96"/>
      <c r="K53" s="96"/>
      <c r="L53" s="96"/>
      <c r="M53" s="96"/>
      <c r="N53" s="96"/>
      <c r="O53" s="96"/>
      <c r="P53" s="96"/>
      <c r="Q53" s="96"/>
      <c r="R53" s="96"/>
      <c r="S53" s="96"/>
      <c r="T53" s="96"/>
      <c r="U53" s="95"/>
    </row>
    <row r="54" spans="2:21" ht="34.5" customHeight="1">
      <c r="B54" s="94" t="s">
        <v>254</v>
      </c>
      <c r="C54" s="96"/>
      <c r="D54" s="96"/>
      <c r="E54" s="96"/>
      <c r="F54" s="96"/>
      <c r="G54" s="96"/>
      <c r="H54" s="96"/>
      <c r="I54" s="96"/>
      <c r="J54" s="96"/>
      <c r="K54" s="96"/>
      <c r="L54" s="96"/>
      <c r="M54" s="96"/>
      <c r="N54" s="96"/>
      <c r="O54" s="96"/>
      <c r="P54" s="96"/>
      <c r="Q54" s="96"/>
      <c r="R54" s="96"/>
      <c r="S54" s="96"/>
      <c r="T54" s="96"/>
      <c r="U54" s="95"/>
    </row>
    <row r="55" spans="2:21" ht="91.8" customHeight="1">
      <c r="B55" s="94" t="s">
        <v>255</v>
      </c>
      <c r="C55" s="96"/>
      <c r="D55" s="96"/>
      <c r="E55" s="96"/>
      <c r="F55" s="96"/>
      <c r="G55" s="96"/>
      <c r="H55" s="96"/>
      <c r="I55" s="96"/>
      <c r="J55" s="96"/>
      <c r="K55" s="96"/>
      <c r="L55" s="96"/>
      <c r="M55" s="96"/>
      <c r="N55" s="96"/>
      <c r="O55" s="96"/>
      <c r="P55" s="96"/>
      <c r="Q55" s="96"/>
      <c r="R55" s="96"/>
      <c r="S55" s="96"/>
      <c r="T55" s="96"/>
      <c r="U55" s="95"/>
    </row>
    <row r="56" spans="2:21" ht="34.5" customHeight="1">
      <c r="B56" s="94" t="s">
        <v>256</v>
      </c>
      <c r="C56" s="96"/>
      <c r="D56" s="96"/>
      <c r="E56" s="96"/>
      <c r="F56" s="96"/>
      <c r="G56" s="96"/>
      <c r="H56" s="96"/>
      <c r="I56" s="96"/>
      <c r="J56" s="96"/>
      <c r="K56" s="96"/>
      <c r="L56" s="96"/>
      <c r="M56" s="96"/>
      <c r="N56" s="96"/>
      <c r="O56" s="96"/>
      <c r="P56" s="96"/>
      <c r="Q56" s="96"/>
      <c r="R56" s="96"/>
      <c r="S56" s="96"/>
      <c r="T56" s="96"/>
      <c r="U56" s="95"/>
    </row>
    <row r="57" spans="2:21" ht="46.95" customHeight="1">
      <c r="B57" s="94" t="s">
        <v>257</v>
      </c>
      <c r="C57" s="96"/>
      <c r="D57" s="96"/>
      <c r="E57" s="96"/>
      <c r="F57" s="96"/>
      <c r="G57" s="96"/>
      <c r="H57" s="96"/>
      <c r="I57" s="96"/>
      <c r="J57" s="96"/>
      <c r="K57" s="96"/>
      <c r="L57" s="96"/>
      <c r="M57" s="96"/>
      <c r="N57" s="96"/>
      <c r="O57" s="96"/>
      <c r="P57" s="96"/>
      <c r="Q57" s="96"/>
      <c r="R57" s="96"/>
      <c r="S57" s="96"/>
      <c r="T57" s="96"/>
      <c r="U57" s="95"/>
    </row>
    <row r="58" spans="2:21" ht="45.45" customHeight="1">
      <c r="B58" s="94" t="s">
        <v>258</v>
      </c>
      <c r="C58" s="96"/>
      <c r="D58" s="96"/>
      <c r="E58" s="96"/>
      <c r="F58" s="96"/>
      <c r="G58" s="96"/>
      <c r="H58" s="96"/>
      <c r="I58" s="96"/>
      <c r="J58" s="96"/>
      <c r="K58" s="96"/>
      <c r="L58" s="96"/>
      <c r="M58" s="96"/>
      <c r="N58" s="96"/>
      <c r="O58" s="96"/>
      <c r="P58" s="96"/>
      <c r="Q58" s="96"/>
      <c r="R58" s="96"/>
      <c r="S58" s="96"/>
      <c r="T58" s="96"/>
      <c r="U58" s="95"/>
    </row>
    <row r="59" spans="2:21" ht="68.25" customHeight="1">
      <c r="B59" s="94" t="s">
        <v>259</v>
      </c>
      <c r="C59" s="96"/>
      <c r="D59" s="96"/>
      <c r="E59" s="96"/>
      <c r="F59" s="96"/>
      <c r="G59" s="96"/>
      <c r="H59" s="96"/>
      <c r="I59" s="96"/>
      <c r="J59" s="96"/>
      <c r="K59" s="96"/>
      <c r="L59" s="96"/>
      <c r="M59" s="96"/>
      <c r="N59" s="96"/>
      <c r="O59" s="96"/>
      <c r="P59" s="96"/>
      <c r="Q59" s="96"/>
      <c r="R59" s="96"/>
      <c r="S59" s="96"/>
      <c r="T59" s="96"/>
      <c r="U59" s="95"/>
    </row>
    <row r="60" spans="2:21" ht="45.3" customHeight="1">
      <c r="B60" s="94" t="s">
        <v>260</v>
      </c>
      <c r="C60" s="96"/>
      <c r="D60" s="96"/>
      <c r="E60" s="96"/>
      <c r="F60" s="96"/>
      <c r="G60" s="96"/>
      <c r="H60" s="96"/>
      <c r="I60" s="96"/>
      <c r="J60" s="96"/>
      <c r="K60" s="96"/>
      <c r="L60" s="96"/>
      <c r="M60" s="96"/>
      <c r="N60" s="96"/>
      <c r="O60" s="96"/>
      <c r="P60" s="96"/>
      <c r="Q60" s="96"/>
      <c r="R60" s="96"/>
      <c r="S60" s="96"/>
      <c r="T60" s="96"/>
      <c r="U60" s="95"/>
    </row>
    <row r="61" spans="2:21" ht="34.5" customHeight="1" thickBot="1">
      <c r="B61" s="97" t="s">
        <v>261</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S4" sqref="S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3.21875" style="1" customWidth="1"/>
    <col min="9" max="9" width="7.33203125" style="1" customWidth="1"/>
    <col min="10" max="10" width="8.77734375" style="1" customWidth="1"/>
    <col min="11" max="11" width="28.109375" style="1" customWidth="1"/>
    <col min="12" max="12" width="8.6640625" style="1" customWidth="1"/>
    <col min="13" max="13" width="6.77734375" style="1" customWidth="1"/>
    <col min="14" max="14" width="9.21875" style="1" customWidth="1"/>
    <col min="15" max="15" width="29.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262</v>
      </c>
      <c r="D4" s="15" t="s">
        <v>263</v>
      </c>
      <c r="E4" s="15"/>
      <c r="F4" s="15"/>
      <c r="G4" s="15"/>
      <c r="H4" s="15"/>
      <c r="I4" s="16"/>
      <c r="J4" s="17" t="s">
        <v>6</v>
      </c>
      <c r="K4" s="18" t="s">
        <v>7</v>
      </c>
      <c r="L4" s="19" t="s">
        <v>8</v>
      </c>
      <c r="M4" s="19"/>
      <c r="N4" s="19"/>
      <c r="O4" s="19"/>
      <c r="P4" s="17" t="s">
        <v>9</v>
      </c>
      <c r="Q4" s="19" t="s">
        <v>264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1" customHeight="1" thickTop="1" thickBot="1">
      <c r="A11" s="56"/>
      <c r="B11" s="57" t="s">
        <v>36</v>
      </c>
      <c r="C11" s="58" t="s">
        <v>266</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16" si="0">IF(ISERR(T11/S11*100),"N/A",T11/S11*100)</f>
        <v>N/A</v>
      </c>
    </row>
    <row r="12" spans="1:34" ht="75" customHeight="1" thickTop="1" thickBot="1">
      <c r="A12" s="56"/>
      <c r="B12" s="57" t="s">
        <v>46</v>
      </c>
      <c r="C12" s="58" t="s">
        <v>267</v>
      </c>
      <c r="D12" s="58"/>
      <c r="E12" s="58"/>
      <c r="F12" s="58"/>
      <c r="G12" s="58"/>
      <c r="H12" s="58"/>
      <c r="I12" s="58" t="s">
        <v>268</v>
      </c>
      <c r="J12" s="58"/>
      <c r="K12" s="58"/>
      <c r="L12" s="58" t="s">
        <v>269</v>
      </c>
      <c r="M12" s="58"/>
      <c r="N12" s="58"/>
      <c r="O12" s="58"/>
      <c r="P12" s="59" t="s">
        <v>40</v>
      </c>
      <c r="Q12" s="59" t="s">
        <v>41</v>
      </c>
      <c r="R12" s="59">
        <v>88.89</v>
      </c>
      <c r="S12" s="59" t="s">
        <v>42</v>
      </c>
      <c r="T12" s="59" t="s">
        <v>42</v>
      </c>
      <c r="U12" s="60" t="str">
        <f t="shared" si="0"/>
        <v>N/A</v>
      </c>
    </row>
    <row r="13" spans="1:34" ht="75" customHeight="1" thickTop="1">
      <c r="A13" s="56"/>
      <c r="B13" s="57" t="s">
        <v>51</v>
      </c>
      <c r="C13" s="58" t="s">
        <v>270</v>
      </c>
      <c r="D13" s="58"/>
      <c r="E13" s="58"/>
      <c r="F13" s="58"/>
      <c r="G13" s="58"/>
      <c r="H13" s="58"/>
      <c r="I13" s="58" t="s">
        <v>271</v>
      </c>
      <c r="J13" s="58"/>
      <c r="K13" s="58"/>
      <c r="L13" s="58" t="s">
        <v>272</v>
      </c>
      <c r="M13" s="58"/>
      <c r="N13" s="58"/>
      <c r="O13" s="58"/>
      <c r="P13" s="59" t="s">
        <v>40</v>
      </c>
      <c r="Q13" s="59" t="s">
        <v>41</v>
      </c>
      <c r="R13" s="59">
        <v>94.44</v>
      </c>
      <c r="S13" s="59" t="s">
        <v>42</v>
      </c>
      <c r="T13" s="59" t="s">
        <v>42</v>
      </c>
      <c r="U13" s="60" t="str">
        <f t="shared" si="0"/>
        <v>N/A</v>
      </c>
    </row>
    <row r="14" spans="1:34" ht="75" customHeight="1" thickBot="1">
      <c r="A14" s="56"/>
      <c r="B14" s="61" t="s">
        <v>43</v>
      </c>
      <c r="C14" s="62" t="s">
        <v>273</v>
      </c>
      <c r="D14" s="62"/>
      <c r="E14" s="62"/>
      <c r="F14" s="62"/>
      <c r="G14" s="62"/>
      <c r="H14" s="62"/>
      <c r="I14" s="62" t="s">
        <v>274</v>
      </c>
      <c r="J14" s="62"/>
      <c r="K14" s="62"/>
      <c r="L14" s="62" t="s">
        <v>275</v>
      </c>
      <c r="M14" s="62"/>
      <c r="N14" s="62"/>
      <c r="O14" s="62"/>
      <c r="P14" s="63" t="s">
        <v>40</v>
      </c>
      <c r="Q14" s="63" t="s">
        <v>276</v>
      </c>
      <c r="R14" s="63">
        <v>100</v>
      </c>
      <c r="S14" s="63" t="s">
        <v>42</v>
      </c>
      <c r="T14" s="63" t="s">
        <v>42</v>
      </c>
      <c r="U14" s="65" t="str">
        <f t="shared" si="0"/>
        <v>N/A</v>
      </c>
    </row>
    <row r="15" spans="1:34" ht="75" customHeight="1" thickTop="1">
      <c r="A15" s="56"/>
      <c r="B15" s="57" t="s">
        <v>56</v>
      </c>
      <c r="C15" s="58" t="s">
        <v>277</v>
      </c>
      <c r="D15" s="58"/>
      <c r="E15" s="58"/>
      <c r="F15" s="58"/>
      <c r="G15" s="58"/>
      <c r="H15" s="58"/>
      <c r="I15" s="58" t="s">
        <v>278</v>
      </c>
      <c r="J15" s="58"/>
      <c r="K15" s="58"/>
      <c r="L15" s="58" t="s">
        <v>279</v>
      </c>
      <c r="M15" s="58"/>
      <c r="N15" s="58"/>
      <c r="O15" s="58"/>
      <c r="P15" s="59" t="s">
        <v>280</v>
      </c>
      <c r="Q15" s="59" t="s">
        <v>60</v>
      </c>
      <c r="R15" s="100">
        <v>1</v>
      </c>
      <c r="S15" s="100">
        <v>1</v>
      </c>
      <c r="T15" s="100">
        <v>1</v>
      </c>
      <c r="U15" s="60">
        <f t="shared" si="0"/>
        <v>100</v>
      </c>
    </row>
    <row r="16" spans="1:34" ht="75" customHeight="1" thickBot="1">
      <c r="A16" s="56"/>
      <c r="B16" s="61" t="s">
        <v>43</v>
      </c>
      <c r="C16" s="62" t="s">
        <v>281</v>
      </c>
      <c r="D16" s="62"/>
      <c r="E16" s="62"/>
      <c r="F16" s="62"/>
      <c r="G16" s="62"/>
      <c r="H16" s="62"/>
      <c r="I16" s="62" t="s">
        <v>282</v>
      </c>
      <c r="J16" s="62"/>
      <c r="K16" s="62"/>
      <c r="L16" s="62" t="s">
        <v>283</v>
      </c>
      <c r="M16" s="62"/>
      <c r="N16" s="62"/>
      <c r="O16" s="62"/>
      <c r="P16" s="63" t="s">
        <v>40</v>
      </c>
      <c r="Q16" s="63" t="s">
        <v>116</v>
      </c>
      <c r="R16" s="63">
        <v>100</v>
      </c>
      <c r="S16" s="63" t="s">
        <v>42</v>
      </c>
      <c r="T16" s="63" t="s">
        <v>42</v>
      </c>
      <c r="U16" s="65" t="str">
        <f t="shared" si="0"/>
        <v>N/A</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f>3475.835196</f>
        <v>3475.835196</v>
      </c>
      <c r="S20" s="84">
        <f>2570.577911</f>
        <v>2570.5779109999999</v>
      </c>
      <c r="T20" s="84">
        <f>2585.1661719</f>
        <v>2585.1661718999999</v>
      </c>
      <c r="U20" s="85">
        <f>+IF(ISERR(T20/S20*100),"N/A",T20/S20*100)</f>
        <v>100.56750899622897</v>
      </c>
    </row>
    <row r="21" spans="2:22" ht="13.5" customHeight="1" thickBot="1">
      <c r="B21" s="86" t="s">
        <v>69</v>
      </c>
      <c r="C21" s="87"/>
      <c r="D21" s="87"/>
      <c r="E21" s="88"/>
      <c r="F21" s="88"/>
      <c r="G21" s="88"/>
      <c r="H21" s="89"/>
      <c r="I21" s="89"/>
      <c r="J21" s="89"/>
      <c r="K21" s="89"/>
      <c r="L21" s="89"/>
      <c r="M21" s="89"/>
      <c r="N21" s="89"/>
      <c r="O21" s="89"/>
      <c r="P21" s="90"/>
      <c r="Q21" s="90"/>
      <c r="R21" s="84">
        <f>3773.80319148</f>
        <v>3773.8031914799999</v>
      </c>
      <c r="S21" s="84">
        <f>2782.10919613999</f>
        <v>2782.1091961399902</v>
      </c>
      <c r="T21" s="84">
        <f>2585.1661719</f>
        <v>2585.1661718999999</v>
      </c>
      <c r="U21" s="85">
        <f>+IF(ISERR(T21/S21*100),"N/A",T21/S21*100)</f>
        <v>92.921089347850298</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73</v>
      </c>
      <c r="C24" s="96"/>
      <c r="D24" s="96"/>
      <c r="E24" s="96"/>
      <c r="F24" s="96"/>
      <c r="G24" s="96"/>
      <c r="H24" s="96"/>
      <c r="I24" s="96"/>
      <c r="J24" s="96"/>
      <c r="K24" s="96"/>
      <c r="L24" s="96"/>
      <c r="M24" s="96"/>
      <c r="N24" s="96"/>
      <c r="O24" s="96"/>
      <c r="P24" s="96"/>
      <c r="Q24" s="96"/>
      <c r="R24" s="96"/>
      <c r="S24" s="96"/>
      <c r="T24" s="96"/>
      <c r="U24" s="95"/>
    </row>
    <row r="25" spans="2:22" ht="34.5" customHeight="1">
      <c r="B25" s="94" t="s">
        <v>284</v>
      </c>
      <c r="C25" s="96"/>
      <c r="D25" s="96"/>
      <c r="E25" s="96"/>
      <c r="F25" s="96"/>
      <c r="G25" s="96"/>
      <c r="H25" s="96"/>
      <c r="I25" s="96"/>
      <c r="J25" s="96"/>
      <c r="K25" s="96"/>
      <c r="L25" s="96"/>
      <c r="M25" s="96"/>
      <c r="N25" s="96"/>
      <c r="O25" s="96"/>
      <c r="P25" s="96"/>
      <c r="Q25" s="96"/>
      <c r="R25" s="96"/>
      <c r="S25" s="96"/>
      <c r="T25" s="96"/>
      <c r="U25" s="95"/>
    </row>
    <row r="26" spans="2:22" ht="34.5" customHeight="1">
      <c r="B26" s="94" t="s">
        <v>285</v>
      </c>
      <c r="C26" s="96"/>
      <c r="D26" s="96"/>
      <c r="E26" s="96"/>
      <c r="F26" s="96"/>
      <c r="G26" s="96"/>
      <c r="H26" s="96"/>
      <c r="I26" s="96"/>
      <c r="J26" s="96"/>
      <c r="K26" s="96"/>
      <c r="L26" s="96"/>
      <c r="M26" s="96"/>
      <c r="N26" s="96"/>
      <c r="O26" s="96"/>
      <c r="P26" s="96"/>
      <c r="Q26" s="96"/>
      <c r="R26" s="96"/>
      <c r="S26" s="96"/>
      <c r="T26" s="96"/>
      <c r="U26" s="95"/>
    </row>
    <row r="27" spans="2:22" ht="34.5" customHeight="1">
      <c r="B27" s="94" t="s">
        <v>286</v>
      </c>
      <c r="C27" s="96"/>
      <c r="D27" s="96"/>
      <c r="E27" s="96"/>
      <c r="F27" s="96"/>
      <c r="G27" s="96"/>
      <c r="H27" s="96"/>
      <c r="I27" s="96"/>
      <c r="J27" s="96"/>
      <c r="K27" s="96"/>
      <c r="L27" s="96"/>
      <c r="M27" s="96"/>
      <c r="N27" s="96"/>
      <c r="O27" s="96"/>
      <c r="P27" s="96"/>
      <c r="Q27" s="96"/>
      <c r="R27" s="96"/>
      <c r="S27" s="96"/>
      <c r="T27" s="96"/>
      <c r="U27" s="95"/>
    </row>
    <row r="28" spans="2:22" ht="17.25" customHeight="1">
      <c r="B28" s="94" t="s">
        <v>287</v>
      </c>
      <c r="C28" s="96"/>
      <c r="D28" s="96"/>
      <c r="E28" s="96"/>
      <c r="F28" s="96"/>
      <c r="G28" s="96"/>
      <c r="H28" s="96"/>
      <c r="I28" s="96"/>
      <c r="J28" s="96"/>
      <c r="K28" s="96"/>
      <c r="L28" s="96"/>
      <c r="M28" s="96"/>
      <c r="N28" s="96"/>
      <c r="O28" s="96"/>
      <c r="P28" s="96"/>
      <c r="Q28" s="96"/>
      <c r="R28" s="96"/>
      <c r="S28" s="96"/>
      <c r="T28" s="96"/>
      <c r="U28" s="95"/>
    </row>
    <row r="29" spans="2:22" ht="34.5" customHeight="1" thickBot="1">
      <c r="B29" s="97" t="s">
        <v>288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4.77734375" style="1" customWidth="1"/>
    <col min="9" max="9" width="7.33203125" style="1" customWidth="1"/>
    <col min="10" max="10" width="8.77734375" style="1" customWidth="1"/>
    <col min="11" max="11" width="18.6640625" style="1" customWidth="1"/>
    <col min="12" max="12" width="8.6640625" style="1" customWidth="1"/>
    <col min="13" max="13" width="6.77734375" style="1" customWidth="1"/>
    <col min="14" max="14" width="9.21875" style="1" customWidth="1"/>
    <col min="15" max="15" width="28.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289</v>
      </c>
      <c r="D4" s="15" t="s">
        <v>290</v>
      </c>
      <c r="E4" s="15"/>
      <c r="F4" s="15"/>
      <c r="G4" s="15"/>
      <c r="H4" s="15"/>
      <c r="I4" s="16"/>
      <c r="J4" s="17" t="s">
        <v>6</v>
      </c>
      <c r="K4" s="18" t="s">
        <v>7</v>
      </c>
      <c r="L4" s="19" t="s">
        <v>8</v>
      </c>
      <c r="M4" s="19"/>
      <c r="N4" s="19"/>
      <c r="O4" s="19"/>
      <c r="P4" s="17" t="s">
        <v>9</v>
      </c>
      <c r="Q4" s="19" t="s">
        <v>291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293</v>
      </c>
      <c r="D11" s="58"/>
      <c r="E11" s="58"/>
      <c r="F11" s="58"/>
      <c r="G11" s="58"/>
      <c r="H11" s="58"/>
      <c r="I11" s="58" t="s">
        <v>1295</v>
      </c>
      <c r="J11" s="58"/>
      <c r="K11" s="58"/>
      <c r="L11" s="58" t="s">
        <v>294</v>
      </c>
      <c r="M11" s="58"/>
      <c r="N11" s="58"/>
      <c r="O11" s="58"/>
      <c r="P11" s="59" t="s">
        <v>40</v>
      </c>
      <c r="Q11" s="59" t="s">
        <v>41</v>
      </c>
      <c r="R11" s="100">
        <v>3</v>
      </c>
      <c r="S11" s="100" t="s">
        <v>42</v>
      </c>
      <c r="T11" s="100" t="s">
        <v>42</v>
      </c>
      <c r="U11" s="60" t="str">
        <f t="shared" ref="U11:U29" si="0">IF(ISERR(T11/S11*100),"N/A",T11/S11*100)</f>
        <v>N/A</v>
      </c>
    </row>
    <row r="12" spans="1:34" ht="75" customHeight="1" thickBot="1">
      <c r="A12" s="56"/>
      <c r="B12" s="61" t="s">
        <v>43</v>
      </c>
      <c r="C12" s="62" t="s">
        <v>43</v>
      </c>
      <c r="D12" s="62"/>
      <c r="E12" s="62"/>
      <c r="F12" s="62"/>
      <c r="G12" s="62"/>
      <c r="H12" s="62"/>
      <c r="I12" s="62" t="s">
        <v>295</v>
      </c>
      <c r="J12" s="62"/>
      <c r="K12" s="62"/>
      <c r="L12" s="62" t="s">
        <v>296</v>
      </c>
      <c r="M12" s="62"/>
      <c r="N12" s="62"/>
      <c r="O12" s="62"/>
      <c r="P12" s="63" t="s">
        <v>297</v>
      </c>
      <c r="Q12" s="63" t="s">
        <v>298</v>
      </c>
      <c r="R12" s="63">
        <v>2.5</v>
      </c>
      <c r="S12" s="63" t="s">
        <v>42</v>
      </c>
      <c r="T12" s="63">
        <v>5.78</v>
      </c>
      <c r="U12" s="65" t="str">
        <f t="shared" si="0"/>
        <v>N/A</v>
      </c>
    </row>
    <row r="13" spans="1:34" ht="113.4" customHeight="1" thickTop="1" thickBot="1">
      <c r="A13" s="56"/>
      <c r="B13" s="57" t="s">
        <v>46</v>
      </c>
      <c r="C13" s="58" t="s">
        <v>299</v>
      </c>
      <c r="D13" s="58"/>
      <c r="E13" s="58"/>
      <c r="F13" s="58"/>
      <c r="G13" s="58"/>
      <c r="H13" s="58"/>
      <c r="I13" s="58" t="s">
        <v>300</v>
      </c>
      <c r="J13" s="58"/>
      <c r="K13" s="58"/>
      <c r="L13" s="58" t="s">
        <v>301</v>
      </c>
      <c r="M13" s="58"/>
      <c r="N13" s="58"/>
      <c r="O13" s="58"/>
      <c r="P13" s="59" t="s">
        <v>183</v>
      </c>
      <c r="Q13" s="59" t="s">
        <v>298</v>
      </c>
      <c r="R13" s="59">
        <v>2.27</v>
      </c>
      <c r="S13" s="59" t="s">
        <v>42</v>
      </c>
      <c r="T13" s="59">
        <v>7.95</v>
      </c>
      <c r="U13" s="60" t="str">
        <f t="shared" si="0"/>
        <v>N/A</v>
      </c>
    </row>
    <row r="14" spans="1:34" ht="99.6" customHeight="1" thickTop="1">
      <c r="A14" s="56"/>
      <c r="B14" s="57" t="s">
        <v>51</v>
      </c>
      <c r="C14" s="58" t="s">
        <v>302</v>
      </c>
      <c r="D14" s="58"/>
      <c r="E14" s="58"/>
      <c r="F14" s="58"/>
      <c r="G14" s="58"/>
      <c r="H14" s="58"/>
      <c r="I14" s="58" t="s">
        <v>303</v>
      </c>
      <c r="J14" s="58"/>
      <c r="K14" s="58"/>
      <c r="L14" s="58" t="s">
        <v>304</v>
      </c>
      <c r="M14" s="58"/>
      <c r="N14" s="58"/>
      <c r="O14" s="58"/>
      <c r="P14" s="59" t="s">
        <v>183</v>
      </c>
      <c r="Q14" s="59" t="s">
        <v>41</v>
      </c>
      <c r="R14" s="59">
        <v>10</v>
      </c>
      <c r="S14" s="59" t="s">
        <v>42</v>
      </c>
      <c r="T14" s="59" t="s">
        <v>42</v>
      </c>
      <c r="U14" s="60" t="str">
        <f t="shared" si="0"/>
        <v>N/A</v>
      </c>
    </row>
    <row r="15" spans="1:34" ht="75" customHeight="1">
      <c r="A15" s="56"/>
      <c r="B15" s="61" t="s">
        <v>43</v>
      </c>
      <c r="C15" s="62" t="s">
        <v>305</v>
      </c>
      <c r="D15" s="62"/>
      <c r="E15" s="62"/>
      <c r="F15" s="62"/>
      <c r="G15" s="62"/>
      <c r="H15" s="62"/>
      <c r="I15" s="62" t="s">
        <v>306</v>
      </c>
      <c r="J15" s="62"/>
      <c r="K15" s="62"/>
      <c r="L15" s="62" t="s">
        <v>307</v>
      </c>
      <c r="M15" s="62"/>
      <c r="N15" s="62"/>
      <c r="O15" s="62"/>
      <c r="P15" s="63" t="s">
        <v>183</v>
      </c>
      <c r="Q15" s="63" t="s">
        <v>41</v>
      </c>
      <c r="R15" s="63">
        <v>2.7</v>
      </c>
      <c r="S15" s="63" t="s">
        <v>42</v>
      </c>
      <c r="T15" s="63" t="s">
        <v>42</v>
      </c>
      <c r="U15" s="65" t="str">
        <f t="shared" si="0"/>
        <v>N/A</v>
      </c>
    </row>
    <row r="16" spans="1:34" ht="75" customHeight="1">
      <c r="A16" s="56"/>
      <c r="B16" s="61" t="s">
        <v>43</v>
      </c>
      <c r="C16" s="62" t="s">
        <v>43</v>
      </c>
      <c r="D16" s="62"/>
      <c r="E16" s="62"/>
      <c r="F16" s="62"/>
      <c r="G16" s="62"/>
      <c r="H16" s="62"/>
      <c r="I16" s="62" t="s">
        <v>308</v>
      </c>
      <c r="J16" s="62"/>
      <c r="K16" s="62"/>
      <c r="L16" s="62" t="s">
        <v>309</v>
      </c>
      <c r="M16" s="62"/>
      <c r="N16" s="62"/>
      <c r="O16" s="62"/>
      <c r="P16" s="63" t="s">
        <v>183</v>
      </c>
      <c r="Q16" s="63" t="s">
        <v>106</v>
      </c>
      <c r="R16" s="63">
        <v>4.3499999999999996</v>
      </c>
      <c r="S16" s="63" t="s">
        <v>42</v>
      </c>
      <c r="T16" s="63" t="s">
        <v>42</v>
      </c>
      <c r="U16" s="65" t="str">
        <f t="shared" si="0"/>
        <v>N/A</v>
      </c>
    </row>
    <row r="17" spans="1:22" ht="75" customHeight="1">
      <c r="A17" s="56"/>
      <c r="B17" s="61" t="s">
        <v>43</v>
      </c>
      <c r="C17" s="62" t="s">
        <v>43</v>
      </c>
      <c r="D17" s="62"/>
      <c r="E17" s="62"/>
      <c r="F17" s="62"/>
      <c r="G17" s="62"/>
      <c r="H17" s="62"/>
      <c r="I17" s="62" t="s">
        <v>310</v>
      </c>
      <c r="J17" s="62"/>
      <c r="K17" s="62"/>
      <c r="L17" s="62" t="s">
        <v>311</v>
      </c>
      <c r="M17" s="62"/>
      <c r="N17" s="62"/>
      <c r="O17" s="62"/>
      <c r="P17" s="63" t="s">
        <v>183</v>
      </c>
      <c r="Q17" s="63" t="s">
        <v>41</v>
      </c>
      <c r="R17" s="63">
        <v>2.5</v>
      </c>
      <c r="S17" s="63" t="s">
        <v>42</v>
      </c>
      <c r="T17" s="63" t="s">
        <v>42</v>
      </c>
      <c r="U17" s="65" t="str">
        <f t="shared" si="0"/>
        <v>N/A</v>
      </c>
    </row>
    <row r="18" spans="1:22" ht="75" customHeight="1">
      <c r="A18" s="56"/>
      <c r="B18" s="61" t="s">
        <v>43</v>
      </c>
      <c r="C18" s="62" t="s">
        <v>43</v>
      </c>
      <c r="D18" s="62"/>
      <c r="E18" s="62"/>
      <c r="F18" s="62"/>
      <c r="G18" s="62"/>
      <c r="H18" s="62"/>
      <c r="I18" s="62" t="s">
        <v>312</v>
      </c>
      <c r="J18" s="62"/>
      <c r="K18" s="62"/>
      <c r="L18" s="62" t="s">
        <v>313</v>
      </c>
      <c r="M18" s="62"/>
      <c r="N18" s="62"/>
      <c r="O18" s="62"/>
      <c r="P18" s="63" t="s">
        <v>183</v>
      </c>
      <c r="Q18" s="63" t="s">
        <v>41</v>
      </c>
      <c r="R18" s="63">
        <v>2.17</v>
      </c>
      <c r="S18" s="63" t="s">
        <v>42</v>
      </c>
      <c r="T18" s="63" t="s">
        <v>42</v>
      </c>
      <c r="U18" s="65" t="str">
        <f t="shared" si="0"/>
        <v>N/A</v>
      </c>
    </row>
    <row r="19" spans="1:22" ht="75" customHeight="1" thickBot="1">
      <c r="A19" s="56"/>
      <c r="B19" s="61" t="s">
        <v>43</v>
      </c>
      <c r="C19" s="62" t="s">
        <v>314</v>
      </c>
      <c r="D19" s="62"/>
      <c r="E19" s="62"/>
      <c r="F19" s="62"/>
      <c r="G19" s="62"/>
      <c r="H19" s="62"/>
      <c r="I19" s="62" t="s">
        <v>315</v>
      </c>
      <c r="J19" s="62"/>
      <c r="K19" s="62"/>
      <c r="L19" s="62" t="s">
        <v>316</v>
      </c>
      <c r="M19" s="62"/>
      <c r="N19" s="62"/>
      <c r="O19" s="62"/>
      <c r="P19" s="63" t="s">
        <v>40</v>
      </c>
      <c r="Q19" s="63" t="s">
        <v>41</v>
      </c>
      <c r="R19" s="63">
        <v>100</v>
      </c>
      <c r="S19" s="63" t="s">
        <v>42</v>
      </c>
      <c r="T19" s="63" t="s">
        <v>42</v>
      </c>
      <c r="U19" s="65" t="str">
        <f t="shared" si="0"/>
        <v>N/A</v>
      </c>
    </row>
    <row r="20" spans="1:22" ht="75" customHeight="1" thickTop="1">
      <c r="A20" s="56"/>
      <c r="B20" s="57" t="s">
        <v>56</v>
      </c>
      <c r="C20" s="58" t="s">
        <v>317</v>
      </c>
      <c r="D20" s="58"/>
      <c r="E20" s="58"/>
      <c r="F20" s="58"/>
      <c r="G20" s="58"/>
      <c r="H20" s="58"/>
      <c r="I20" s="58" t="s">
        <v>318</v>
      </c>
      <c r="J20" s="58"/>
      <c r="K20" s="58"/>
      <c r="L20" s="58" t="s">
        <v>319</v>
      </c>
      <c r="M20" s="58"/>
      <c r="N20" s="58"/>
      <c r="O20" s="58"/>
      <c r="P20" s="59" t="s">
        <v>40</v>
      </c>
      <c r="Q20" s="59" t="s">
        <v>116</v>
      </c>
      <c r="R20" s="59">
        <v>100</v>
      </c>
      <c r="S20" s="59" t="s">
        <v>42</v>
      </c>
      <c r="T20" s="59" t="s">
        <v>42</v>
      </c>
      <c r="U20" s="60" t="str">
        <f t="shared" si="0"/>
        <v>N/A</v>
      </c>
    </row>
    <row r="21" spans="1:22" ht="75" customHeight="1">
      <c r="A21" s="56"/>
      <c r="B21" s="61" t="s">
        <v>43</v>
      </c>
      <c r="C21" s="62" t="s">
        <v>320</v>
      </c>
      <c r="D21" s="62"/>
      <c r="E21" s="62"/>
      <c r="F21" s="62"/>
      <c r="G21" s="62"/>
      <c r="H21" s="62"/>
      <c r="I21" s="62" t="s">
        <v>321</v>
      </c>
      <c r="J21" s="62"/>
      <c r="K21" s="62"/>
      <c r="L21" s="62" t="s">
        <v>322</v>
      </c>
      <c r="M21" s="62"/>
      <c r="N21" s="62"/>
      <c r="O21" s="62"/>
      <c r="P21" s="63" t="s">
        <v>40</v>
      </c>
      <c r="Q21" s="63" t="s">
        <v>116</v>
      </c>
      <c r="R21" s="63">
        <v>100</v>
      </c>
      <c r="S21" s="63" t="s">
        <v>42</v>
      </c>
      <c r="T21" s="63" t="s">
        <v>42</v>
      </c>
      <c r="U21" s="65" t="str">
        <f t="shared" si="0"/>
        <v>N/A</v>
      </c>
    </row>
    <row r="22" spans="1:22" ht="75" customHeight="1">
      <c r="A22" s="56"/>
      <c r="B22" s="61" t="s">
        <v>43</v>
      </c>
      <c r="C22" s="62" t="s">
        <v>323</v>
      </c>
      <c r="D22" s="62"/>
      <c r="E22" s="62"/>
      <c r="F22" s="62"/>
      <c r="G22" s="62"/>
      <c r="H22" s="62"/>
      <c r="I22" s="62" t="s">
        <v>324</v>
      </c>
      <c r="J22" s="62"/>
      <c r="K22" s="62"/>
      <c r="L22" s="62" t="s">
        <v>325</v>
      </c>
      <c r="M22" s="62"/>
      <c r="N22" s="62"/>
      <c r="O22" s="62"/>
      <c r="P22" s="63" t="s">
        <v>40</v>
      </c>
      <c r="Q22" s="63" t="s">
        <v>116</v>
      </c>
      <c r="R22" s="63">
        <v>100</v>
      </c>
      <c r="S22" s="63" t="s">
        <v>42</v>
      </c>
      <c r="T22" s="63" t="s">
        <v>42</v>
      </c>
      <c r="U22" s="65" t="str">
        <f t="shared" si="0"/>
        <v>N/A</v>
      </c>
    </row>
    <row r="23" spans="1:22" ht="75" customHeight="1">
      <c r="A23" s="56"/>
      <c r="B23" s="61" t="s">
        <v>43</v>
      </c>
      <c r="C23" s="62" t="s">
        <v>326</v>
      </c>
      <c r="D23" s="62"/>
      <c r="E23" s="62"/>
      <c r="F23" s="62"/>
      <c r="G23" s="62"/>
      <c r="H23" s="62"/>
      <c r="I23" s="62" t="s">
        <v>327</v>
      </c>
      <c r="J23" s="62"/>
      <c r="K23" s="62"/>
      <c r="L23" s="62" t="s">
        <v>328</v>
      </c>
      <c r="M23" s="62"/>
      <c r="N23" s="62"/>
      <c r="O23" s="62"/>
      <c r="P23" s="63" t="s">
        <v>40</v>
      </c>
      <c r="Q23" s="63" t="s">
        <v>116</v>
      </c>
      <c r="R23" s="63">
        <v>100</v>
      </c>
      <c r="S23" s="63" t="s">
        <v>42</v>
      </c>
      <c r="T23" s="63" t="s">
        <v>42</v>
      </c>
      <c r="U23" s="65" t="str">
        <f t="shared" si="0"/>
        <v>N/A</v>
      </c>
    </row>
    <row r="24" spans="1:22" ht="75" customHeight="1">
      <c r="A24" s="56"/>
      <c r="B24" s="61" t="s">
        <v>43</v>
      </c>
      <c r="C24" s="62" t="s">
        <v>329</v>
      </c>
      <c r="D24" s="62"/>
      <c r="E24" s="62"/>
      <c r="F24" s="62"/>
      <c r="G24" s="62"/>
      <c r="H24" s="62"/>
      <c r="I24" s="62" t="s">
        <v>330</v>
      </c>
      <c r="J24" s="62"/>
      <c r="K24" s="62"/>
      <c r="L24" s="62" t="s">
        <v>331</v>
      </c>
      <c r="M24" s="62"/>
      <c r="N24" s="62"/>
      <c r="O24" s="62"/>
      <c r="P24" s="63" t="s">
        <v>40</v>
      </c>
      <c r="Q24" s="63" t="s">
        <v>116</v>
      </c>
      <c r="R24" s="63">
        <v>100</v>
      </c>
      <c r="S24" s="63" t="s">
        <v>42</v>
      </c>
      <c r="T24" s="63" t="s">
        <v>42</v>
      </c>
      <c r="U24" s="65" t="str">
        <f t="shared" si="0"/>
        <v>N/A</v>
      </c>
    </row>
    <row r="25" spans="1:22" ht="75" customHeight="1">
      <c r="A25" s="56"/>
      <c r="B25" s="61" t="s">
        <v>43</v>
      </c>
      <c r="C25" s="62" t="s">
        <v>332</v>
      </c>
      <c r="D25" s="62"/>
      <c r="E25" s="62"/>
      <c r="F25" s="62"/>
      <c r="G25" s="62"/>
      <c r="H25" s="62"/>
      <c r="I25" s="62" t="s">
        <v>333</v>
      </c>
      <c r="J25" s="62"/>
      <c r="K25" s="62"/>
      <c r="L25" s="62" t="s">
        <v>334</v>
      </c>
      <c r="M25" s="62"/>
      <c r="N25" s="62"/>
      <c r="O25" s="62"/>
      <c r="P25" s="63" t="s">
        <v>40</v>
      </c>
      <c r="Q25" s="63" t="s">
        <v>116</v>
      </c>
      <c r="R25" s="63">
        <v>100</v>
      </c>
      <c r="S25" s="63" t="s">
        <v>42</v>
      </c>
      <c r="T25" s="63" t="s">
        <v>42</v>
      </c>
      <c r="U25" s="65" t="str">
        <f t="shared" si="0"/>
        <v>N/A</v>
      </c>
    </row>
    <row r="26" spans="1:22" ht="75" customHeight="1">
      <c r="A26" s="56"/>
      <c r="B26" s="61" t="s">
        <v>43</v>
      </c>
      <c r="C26" s="62" t="s">
        <v>335</v>
      </c>
      <c r="D26" s="62"/>
      <c r="E26" s="62"/>
      <c r="F26" s="62"/>
      <c r="G26" s="62"/>
      <c r="H26" s="62"/>
      <c r="I26" s="62" t="s">
        <v>336</v>
      </c>
      <c r="J26" s="62"/>
      <c r="K26" s="62"/>
      <c r="L26" s="62" t="s">
        <v>337</v>
      </c>
      <c r="M26" s="62"/>
      <c r="N26" s="62"/>
      <c r="O26" s="62"/>
      <c r="P26" s="63" t="s">
        <v>40</v>
      </c>
      <c r="Q26" s="63" t="s">
        <v>116</v>
      </c>
      <c r="R26" s="63">
        <v>100</v>
      </c>
      <c r="S26" s="63" t="s">
        <v>42</v>
      </c>
      <c r="T26" s="63" t="s">
        <v>42</v>
      </c>
      <c r="U26" s="65" t="str">
        <f t="shared" si="0"/>
        <v>N/A</v>
      </c>
    </row>
    <row r="27" spans="1:22" ht="75" customHeight="1">
      <c r="A27" s="56"/>
      <c r="B27" s="61" t="s">
        <v>43</v>
      </c>
      <c r="C27" s="62" t="s">
        <v>43</v>
      </c>
      <c r="D27" s="62"/>
      <c r="E27" s="62"/>
      <c r="F27" s="62"/>
      <c r="G27" s="62"/>
      <c r="H27" s="62"/>
      <c r="I27" s="62" t="s">
        <v>338</v>
      </c>
      <c r="J27" s="62"/>
      <c r="K27" s="62"/>
      <c r="L27" s="62" t="s">
        <v>339</v>
      </c>
      <c r="M27" s="62"/>
      <c r="N27" s="62"/>
      <c r="O27" s="62"/>
      <c r="P27" s="63" t="s">
        <v>40</v>
      </c>
      <c r="Q27" s="63" t="s">
        <v>116</v>
      </c>
      <c r="R27" s="63">
        <v>100</v>
      </c>
      <c r="S27" s="63" t="s">
        <v>42</v>
      </c>
      <c r="T27" s="63" t="s">
        <v>42</v>
      </c>
      <c r="U27" s="65" t="str">
        <f t="shared" si="0"/>
        <v>N/A</v>
      </c>
    </row>
    <row r="28" spans="1:22" ht="75" customHeight="1">
      <c r="A28" s="56"/>
      <c r="B28" s="61" t="s">
        <v>43</v>
      </c>
      <c r="C28" s="62" t="s">
        <v>340</v>
      </c>
      <c r="D28" s="62"/>
      <c r="E28" s="62"/>
      <c r="F28" s="62"/>
      <c r="G28" s="62"/>
      <c r="H28" s="62"/>
      <c r="I28" s="62" t="s">
        <v>341</v>
      </c>
      <c r="J28" s="62"/>
      <c r="K28" s="62"/>
      <c r="L28" s="62" t="s">
        <v>342</v>
      </c>
      <c r="M28" s="62"/>
      <c r="N28" s="62"/>
      <c r="O28" s="62"/>
      <c r="P28" s="63" t="s">
        <v>40</v>
      </c>
      <c r="Q28" s="63" t="s">
        <v>116</v>
      </c>
      <c r="R28" s="63">
        <v>100</v>
      </c>
      <c r="S28" s="63" t="s">
        <v>42</v>
      </c>
      <c r="T28" s="63" t="s">
        <v>42</v>
      </c>
      <c r="U28" s="65" t="str">
        <f t="shared" si="0"/>
        <v>N/A</v>
      </c>
    </row>
    <row r="29" spans="1:22" ht="75" customHeight="1" thickBot="1">
      <c r="A29" s="56"/>
      <c r="B29" s="61" t="s">
        <v>43</v>
      </c>
      <c r="C29" s="62" t="s">
        <v>343</v>
      </c>
      <c r="D29" s="62"/>
      <c r="E29" s="62"/>
      <c r="F29" s="62"/>
      <c r="G29" s="62"/>
      <c r="H29" s="62"/>
      <c r="I29" s="62" t="s">
        <v>344</v>
      </c>
      <c r="J29" s="62"/>
      <c r="K29" s="62"/>
      <c r="L29" s="62" t="s">
        <v>345</v>
      </c>
      <c r="M29" s="62"/>
      <c r="N29" s="62"/>
      <c r="O29" s="62"/>
      <c r="P29" s="63" t="s">
        <v>40</v>
      </c>
      <c r="Q29" s="63" t="s">
        <v>116</v>
      </c>
      <c r="R29" s="63">
        <v>100</v>
      </c>
      <c r="S29" s="63" t="s">
        <v>42</v>
      </c>
      <c r="T29" s="63" t="s">
        <v>42</v>
      </c>
      <c r="U29" s="65" t="str">
        <f t="shared" si="0"/>
        <v>N/A</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2000</f>
        <v>2000</v>
      </c>
      <c r="S33" s="84">
        <f>2000</f>
        <v>2000</v>
      </c>
      <c r="T33" s="84">
        <f>2095</f>
        <v>2095</v>
      </c>
      <c r="U33" s="85">
        <f>+IF(ISERR(T33/S33*100),"N/A",T33/S33*100)</f>
        <v>104.75000000000001</v>
      </c>
    </row>
    <row r="34" spans="2:21" ht="13.5" customHeight="1" thickBot="1">
      <c r="B34" s="86" t="s">
        <v>69</v>
      </c>
      <c r="C34" s="87"/>
      <c r="D34" s="87"/>
      <c r="E34" s="88"/>
      <c r="F34" s="88"/>
      <c r="G34" s="88"/>
      <c r="H34" s="89"/>
      <c r="I34" s="89"/>
      <c r="J34" s="89"/>
      <c r="K34" s="89"/>
      <c r="L34" s="89"/>
      <c r="M34" s="89"/>
      <c r="N34" s="89"/>
      <c r="O34" s="89"/>
      <c r="P34" s="90"/>
      <c r="Q34" s="90"/>
      <c r="R34" s="84">
        <f>2218</f>
        <v>2218</v>
      </c>
      <c r="S34" s="84">
        <f>2201.47981801</f>
        <v>2201.4798180100001</v>
      </c>
      <c r="T34" s="84">
        <f>2095</f>
        <v>2095</v>
      </c>
      <c r="U34" s="85">
        <f>+IF(ISERR(T34/S34*100),"N/A",T34/S34*100)</f>
        <v>95.163261677944831</v>
      </c>
    </row>
    <row r="35" spans="2:21" ht="14.7"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346</v>
      </c>
      <c r="C37" s="96"/>
      <c r="D37" s="96"/>
      <c r="E37" s="96"/>
      <c r="F37" s="96"/>
      <c r="G37" s="96"/>
      <c r="H37" s="96"/>
      <c r="I37" s="96"/>
      <c r="J37" s="96"/>
      <c r="K37" s="96"/>
      <c r="L37" s="96"/>
      <c r="M37" s="96"/>
      <c r="N37" s="96"/>
      <c r="O37" s="96"/>
      <c r="P37" s="96"/>
      <c r="Q37" s="96"/>
      <c r="R37" s="96"/>
      <c r="S37" s="96"/>
      <c r="T37" s="96"/>
      <c r="U37" s="95"/>
    </row>
    <row r="38" spans="2:21" ht="34.5" customHeight="1">
      <c r="B38" s="94" t="s">
        <v>347</v>
      </c>
      <c r="C38" s="96"/>
      <c r="D38" s="96"/>
      <c r="E38" s="96"/>
      <c r="F38" s="96"/>
      <c r="G38" s="96"/>
      <c r="H38" s="96"/>
      <c r="I38" s="96"/>
      <c r="J38" s="96"/>
      <c r="K38" s="96"/>
      <c r="L38" s="96"/>
      <c r="M38" s="96"/>
      <c r="N38" s="96"/>
      <c r="O38" s="96"/>
      <c r="P38" s="96"/>
      <c r="Q38" s="96"/>
      <c r="R38" s="96"/>
      <c r="S38" s="96"/>
      <c r="T38" s="96"/>
      <c r="U38" s="95"/>
    </row>
    <row r="39" spans="2:21" ht="18" customHeight="1">
      <c r="B39" s="94" t="s">
        <v>348</v>
      </c>
      <c r="C39" s="96"/>
      <c r="D39" s="96"/>
      <c r="E39" s="96"/>
      <c r="F39" s="96"/>
      <c r="G39" s="96"/>
      <c r="H39" s="96"/>
      <c r="I39" s="96"/>
      <c r="J39" s="96"/>
      <c r="K39" s="96"/>
      <c r="L39" s="96"/>
      <c r="M39" s="96"/>
      <c r="N39" s="96"/>
      <c r="O39" s="96"/>
      <c r="P39" s="96"/>
      <c r="Q39" s="96"/>
      <c r="R39" s="96"/>
      <c r="S39" s="96"/>
      <c r="T39" s="96"/>
      <c r="U39" s="95"/>
    </row>
    <row r="40" spans="2:21" ht="34.5" customHeight="1">
      <c r="B40" s="94" t="s">
        <v>349</v>
      </c>
      <c r="C40" s="96"/>
      <c r="D40" s="96"/>
      <c r="E40" s="96"/>
      <c r="F40" s="96"/>
      <c r="G40" s="96"/>
      <c r="H40" s="96"/>
      <c r="I40" s="96"/>
      <c r="J40" s="96"/>
      <c r="K40" s="96"/>
      <c r="L40" s="96"/>
      <c r="M40" s="96"/>
      <c r="N40" s="96"/>
      <c r="O40" s="96"/>
      <c r="P40" s="96"/>
      <c r="Q40" s="96"/>
      <c r="R40" s="96"/>
      <c r="S40" s="96"/>
      <c r="T40" s="96"/>
      <c r="U40" s="95"/>
    </row>
    <row r="41" spans="2:21" ht="34.5" customHeight="1">
      <c r="B41" s="94" t="s">
        <v>350</v>
      </c>
      <c r="C41" s="96"/>
      <c r="D41" s="96"/>
      <c r="E41" s="96"/>
      <c r="F41" s="96"/>
      <c r="G41" s="96"/>
      <c r="H41" s="96"/>
      <c r="I41" s="96"/>
      <c r="J41" s="96"/>
      <c r="K41" s="96"/>
      <c r="L41" s="96"/>
      <c r="M41" s="96"/>
      <c r="N41" s="96"/>
      <c r="O41" s="96"/>
      <c r="P41" s="96"/>
      <c r="Q41" s="96"/>
      <c r="R41" s="96"/>
      <c r="S41" s="96"/>
      <c r="T41" s="96"/>
      <c r="U41" s="95"/>
    </row>
    <row r="42" spans="2:21" ht="34.5" customHeight="1">
      <c r="B42" s="94" t="s">
        <v>351</v>
      </c>
      <c r="C42" s="96"/>
      <c r="D42" s="96"/>
      <c r="E42" s="96"/>
      <c r="F42" s="96"/>
      <c r="G42" s="96"/>
      <c r="H42" s="96"/>
      <c r="I42" s="96"/>
      <c r="J42" s="96"/>
      <c r="K42" s="96"/>
      <c r="L42" s="96"/>
      <c r="M42" s="96"/>
      <c r="N42" s="96"/>
      <c r="O42" s="96"/>
      <c r="P42" s="96"/>
      <c r="Q42" s="96"/>
      <c r="R42" s="96"/>
      <c r="S42" s="96"/>
      <c r="T42" s="96"/>
      <c r="U42" s="95"/>
    </row>
    <row r="43" spans="2:21" ht="34.5" customHeight="1">
      <c r="B43" s="94" t="s">
        <v>352</v>
      </c>
      <c r="C43" s="96"/>
      <c r="D43" s="96"/>
      <c r="E43" s="96"/>
      <c r="F43" s="96"/>
      <c r="G43" s="96"/>
      <c r="H43" s="96"/>
      <c r="I43" s="96"/>
      <c r="J43" s="96"/>
      <c r="K43" s="96"/>
      <c r="L43" s="96"/>
      <c r="M43" s="96"/>
      <c r="N43" s="96"/>
      <c r="O43" s="96"/>
      <c r="P43" s="96"/>
      <c r="Q43" s="96"/>
      <c r="R43" s="96"/>
      <c r="S43" s="96"/>
      <c r="T43" s="96"/>
      <c r="U43" s="95"/>
    </row>
    <row r="44" spans="2:21" ht="34.5" customHeight="1">
      <c r="B44" s="94" t="s">
        <v>353</v>
      </c>
      <c r="C44" s="96"/>
      <c r="D44" s="96"/>
      <c r="E44" s="96"/>
      <c r="F44" s="96"/>
      <c r="G44" s="96"/>
      <c r="H44" s="96"/>
      <c r="I44" s="96"/>
      <c r="J44" s="96"/>
      <c r="K44" s="96"/>
      <c r="L44" s="96"/>
      <c r="M44" s="96"/>
      <c r="N44" s="96"/>
      <c r="O44" s="96"/>
      <c r="P44" s="96"/>
      <c r="Q44" s="96"/>
      <c r="R44" s="96"/>
      <c r="S44" s="96"/>
      <c r="T44" s="96"/>
      <c r="U44" s="95"/>
    </row>
    <row r="45" spans="2:21" ht="16.5" customHeight="1">
      <c r="B45" s="94" t="s">
        <v>354</v>
      </c>
      <c r="C45" s="96"/>
      <c r="D45" s="96"/>
      <c r="E45" s="96"/>
      <c r="F45" s="96"/>
      <c r="G45" s="96"/>
      <c r="H45" s="96"/>
      <c r="I45" s="96"/>
      <c r="J45" s="96"/>
      <c r="K45" s="96"/>
      <c r="L45" s="96"/>
      <c r="M45" s="96"/>
      <c r="N45" s="96"/>
      <c r="O45" s="96"/>
      <c r="P45" s="96"/>
      <c r="Q45" s="96"/>
      <c r="R45" s="96"/>
      <c r="S45" s="96"/>
      <c r="T45" s="96"/>
      <c r="U45" s="95"/>
    </row>
    <row r="46" spans="2:21" ht="34.5" customHeight="1">
      <c r="B46" s="94" t="s">
        <v>355</v>
      </c>
      <c r="C46" s="96"/>
      <c r="D46" s="96"/>
      <c r="E46" s="96"/>
      <c r="F46" s="96"/>
      <c r="G46" s="96"/>
      <c r="H46" s="96"/>
      <c r="I46" s="96"/>
      <c r="J46" s="96"/>
      <c r="K46" s="96"/>
      <c r="L46" s="96"/>
      <c r="M46" s="96"/>
      <c r="N46" s="96"/>
      <c r="O46" s="96"/>
      <c r="P46" s="96"/>
      <c r="Q46" s="96"/>
      <c r="R46" s="96"/>
      <c r="S46" s="96"/>
      <c r="T46" s="96"/>
      <c r="U46" s="95"/>
    </row>
    <row r="47" spans="2:21" ht="34.5" customHeight="1">
      <c r="B47" s="94" t="s">
        <v>356</v>
      </c>
      <c r="C47" s="96"/>
      <c r="D47" s="96"/>
      <c r="E47" s="96"/>
      <c r="F47" s="96"/>
      <c r="G47" s="96"/>
      <c r="H47" s="96"/>
      <c r="I47" s="96"/>
      <c r="J47" s="96"/>
      <c r="K47" s="96"/>
      <c r="L47" s="96"/>
      <c r="M47" s="96"/>
      <c r="N47" s="96"/>
      <c r="O47" s="96"/>
      <c r="P47" s="96"/>
      <c r="Q47" s="96"/>
      <c r="R47" s="96"/>
      <c r="S47" s="96"/>
      <c r="T47" s="96"/>
      <c r="U47" s="95"/>
    </row>
    <row r="48" spans="2:21" ht="34.5" customHeight="1">
      <c r="B48" s="94" t="s">
        <v>357</v>
      </c>
      <c r="C48" s="96"/>
      <c r="D48" s="96"/>
      <c r="E48" s="96"/>
      <c r="F48" s="96"/>
      <c r="G48" s="96"/>
      <c r="H48" s="96"/>
      <c r="I48" s="96"/>
      <c r="J48" s="96"/>
      <c r="K48" s="96"/>
      <c r="L48" s="96"/>
      <c r="M48" s="96"/>
      <c r="N48" s="96"/>
      <c r="O48" s="96"/>
      <c r="P48" s="96"/>
      <c r="Q48" s="96"/>
      <c r="R48" s="96"/>
      <c r="S48" s="96"/>
      <c r="T48" s="96"/>
      <c r="U48" s="95"/>
    </row>
    <row r="49" spans="2:21" ht="34.5" customHeight="1">
      <c r="B49" s="94" t="s">
        <v>358</v>
      </c>
      <c r="C49" s="96"/>
      <c r="D49" s="96"/>
      <c r="E49" s="96"/>
      <c r="F49" s="96"/>
      <c r="G49" s="96"/>
      <c r="H49" s="96"/>
      <c r="I49" s="96"/>
      <c r="J49" s="96"/>
      <c r="K49" s="96"/>
      <c r="L49" s="96"/>
      <c r="M49" s="96"/>
      <c r="N49" s="96"/>
      <c r="O49" s="96"/>
      <c r="P49" s="96"/>
      <c r="Q49" s="96"/>
      <c r="R49" s="96"/>
      <c r="S49" s="96"/>
      <c r="T49" s="96"/>
      <c r="U49" s="95"/>
    </row>
    <row r="50" spans="2:21" ht="34.5" customHeight="1">
      <c r="B50" s="94" t="s">
        <v>359</v>
      </c>
      <c r="C50" s="96"/>
      <c r="D50" s="96"/>
      <c r="E50" s="96"/>
      <c r="F50" s="96"/>
      <c r="G50" s="96"/>
      <c r="H50" s="96"/>
      <c r="I50" s="96"/>
      <c r="J50" s="96"/>
      <c r="K50" s="96"/>
      <c r="L50" s="96"/>
      <c r="M50" s="96"/>
      <c r="N50" s="96"/>
      <c r="O50" s="96"/>
      <c r="P50" s="96"/>
      <c r="Q50" s="96"/>
      <c r="R50" s="96"/>
      <c r="S50" s="96"/>
      <c r="T50" s="96"/>
      <c r="U50" s="95"/>
    </row>
    <row r="51" spans="2:21" ht="34.5" customHeight="1">
      <c r="B51" s="94" t="s">
        <v>360</v>
      </c>
      <c r="C51" s="96"/>
      <c r="D51" s="96"/>
      <c r="E51" s="96"/>
      <c r="F51" s="96"/>
      <c r="G51" s="96"/>
      <c r="H51" s="96"/>
      <c r="I51" s="96"/>
      <c r="J51" s="96"/>
      <c r="K51" s="96"/>
      <c r="L51" s="96"/>
      <c r="M51" s="96"/>
      <c r="N51" s="96"/>
      <c r="O51" s="96"/>
      <c r="P51" s="96"/>
      <c r="Q51" s="96"/>
      <c r="R51" s="96"/>
      <c r="S51" s="96"/>
      <c r="T51" s="96"/>
      <c r="U51" s="95"/>
    </row>
    <row r="52" spans="2:21" ht="34.5" customHeight="1">
      <c r="B52" s="94" t="s">
        <v>361</v>
      </c>
      <c r="C52" s="96"/>
      <c r="D52" s="96"/>
      <c r="E52" s="96"/>
      <c r="F52" s="96"/>
      <c r="G52" s="96"/>
      <c r="H52" s="96"/>
      <c r="I52" s="96"/>
      <c r="J52" s="96"/>
      <c r="K52" s="96"/>
      <c r="L52" s="96"/>
      <c r="M52" s="96"/>
      <c r="N52" s="96"/>
      <c r="O52" s="96"/>
      <c r="P52" s="96"/>
      <c r="Q52" s="96"/>
      <c r="R52" s="96"/>
      <c r="S52" s="96"/>
      <c r="T52" s="96"/>
      <c r="U52" s="95"/>
    </row>
    <row r="53" spans="2:21" ht="34.5" customHeight="1">
      <c r="B53" s="94" t="s">
        <v>362</v>
      </c>
      <c r="C53" s="96"/>
      <c r="D53" s="96"/>
      <c r="E53" s="96"/>
      <c r="F53" s="96"/>
      <c r="G53" s="96"/>
      <c r="H53" s="96"/>
      <c r="I53" s="96"/>
      <c r="J53" s="96"/>
      <c r="K53" s="96"/>
      <c r="L53" s="96"/>
      <c r="M53" s="96"/>
      <c r="N53" s="96"/>
      <c r="O53" s="96"/>
      <c r="P53" s="96"/>
      <c r="Q53" s="96"/>
      <c r="R53" s="96"/>
      <c r="S53" s="96"/>
      <c r="T53" s="96"/>
      <c r="U53" s="95"/>
    </row>
    <row r="54" spans="2:21" ht="34.5" customHeight="1">
      <c r="B54" s="94" t="s">
        <v>363</v>
      </c>
      <c r="C54" s="96"/>
      <c r="D54" s="96"/>
      <c r="E54" s="96"/>
      <c r="F54" s="96"/>
      <c r="G54" s="96"/>
      <c r="H54" s="96"/>
      <c r="I54" s="96"/>
      <c r="J54" s="96"/>
      <c r="K54" s="96"/>
      <c r="L54" s="96"/>
      <c r="M54" s="96"/>
      <c r="N54" s="96"/>
      <c r="O54" s="96"/>
      <c r="P54" s="96"/>
      <c r="Q54" s="96"/>
      <c r="R54" s="96"/>
      <c r="S54" s="96"/>
      <c r="T54" s="96"/>
      <c r="U54" s="95"/>
    </row>
    <row r="55" spans="2:21" ht="34.5" customHeight="1" thickBot="1">
      <c r="B55" s="97" t="s">
        <v>364</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V6" sqref="V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2.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365</v>
      </c>
      <c r="D4" s="15" t="s">
        <v>366</v>
      </c>
      <c r="E4" s="15"/>
      <c r="F4" s="15"/>
      <c r="G4" s="15"/>
      <c r="H4" s="15"/>
      <c r="I4" s="16"/>
      <c r="J4" s="17" t="s">
        <v>6</v>
      </c>
      <c r="K4" s="18" t="s">
        <v>7</v>
      </c>
      <c r="L4" s="19" t="s">
        <v>8</v>
      </c>
      <c r="M4" s="19"/>
      <c r="N4" s="19"/>
      <c r="O4" s="19"/>
      <c r="P4" s="17" t="s">
        <v>9</v>
      </c>
      <c r="Q4" s="19" t="s">
        <v>367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0.4" customHeight="1" thickTop="1" thickBot="1">
      <c r="A11" s="56"/>
      <c r="B11" s="57" t="s">
        <v>36</v>
      </c>
      <c r="C11" s="58" t="s">
        <v>368</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26" si="0">IF(ISERR(T11/S11*100),"N/A",T11/S11*100)</f>
        <v>N/A</v>
      </c>
    </row>
    <row r="12" spans="1:34" ht="75" customHeight="1" thickTop="1" thickBot="1">
      <c r="A12" s="56"/>
      <c r="B12" s="57" t="s">
        <v>46</v>
      </c>
      <c r="C12" s="58" t="s">
        <v>369</v>
      </c>
      <c r="D12" s="58"/>
      <c r="E12" s="58"/>
      <c r="F12" s="58"/>
      <c r="G12" s="58"/>
      <c r="H12" s="58"/>
      <c r="I12" s="58" t="s">
        <v>370</v>
      </c>
      <c r="J12" s="58"/>
      <c r="K12" s="58"/>
      <c r="L12" s="58" t="s">
        <v>371</v>
      </c>
      <c r="M12" s="58"/>
      <c r="N12" s="58"/>
      <c r="O12" s="58"/>
      <c r="P12" s="59" t="s">
        <v>372</v>
      </c>
      <c r="Q12" s="59" t="s">
        <v>41</v>
      </c>
      <c r="R12" s="59">
        <v>124300.91</v>
      </c>
      <c r="S12" s="59" t="s">
        <v>42</v>
      </c>
      <c r="T12" s="59" t="s">
        <v>42</v>
      </c>
      <c r="U12" s="60" t="str">
        <f t="shared" si="0"/>
        <v>N/A</v>
      </c>
    </row>
    <row r="13" spans="1:34" ht="75" customHeight="1" thickTop="1">
      <c r="A13" s="56"/>
      <c r="B13" s="57" t="s">
        <v>51</v>
      </c>
      <c r="C13" s="58" t="s">
        <v>373</v>
      </c>
      <c r="D13" s="58"/>
      <c r="E13" s="58"/>
      <c r="F13" s="58"/>
      <c r="G13" s="58"/>
      <c r="H13" s="58"/>
      <c r="I13" s="58" t="s">
        <v>374</v>
      </c>
      <c r="J13" s="58"/>
      <c r="K13" s="58"/>
      <c r="L13" s="58" t="s">
        <v>375</v>
      </c>
      <c r="M13" s="58"/>
      <c r="N13" s="58"/>
      <c r="O13" s="58"/>
      <c r="P13" s="59" t="s">
        <v>40</v>
      </c>
      <c r="Q13" s="59" t="s">
        <v>93</v>
      </c>
      <c r="R13" s="59">
        <v>84.25</v>
      </c>
      <c r="S13" s="59" t="s">
        <v>42</v>
      </c>
      <c r="T13" s="59" t="s">
        <v>42</v>
      </c>
      <c r="U13" s="60" t="str">
        <f t="shared" si="0"/>
        <v>N/A</v>
      </c>
    </row>
    <row r="14" spans="1:34" ht="75" customHeight="1">
      <c r="A14" s="56"/>
      <c r="B14" s="61" t="s">
        <v>43</v>
      </c>
      <c r="C14" s="62" t="s">
        <v>43</v>
      </c>
      <c r="D14" s="62"/>
      <c r="E14" s="62"/>
      <c r="F14" s="62"/>
      <c r="G14" s="62"/>
      <c r="H14" s="62"/>
      <c r="I14" s="62" t="s">
        <v>376</v>
      </c>
      <c r="J14" s="62"/>
      <c r="K14" s="62"/>
      <c r="L14" s="62" t="s">
        <v>377</v>
      </c>
      <c r="M14" s="62"/>
      <c r="N14" s="62"/>
      <c r="O14" s="62"/>
      <c r="P14" s="63" t="s">
        <v>40</v>
      </c>
      <c r="Q14" s="63" t="s">
        <v>93</v>
      </c>
      <c r="R14" s="63">
        <v>2.44</v>
      </c>
      <c r="S14" s="63" t="s">
        <v>42</v>
      </c>
      <c r="T14" s="63" t="s">
        <v>42</v>
      </c>
      <c r="U14" s="65" t="str">
        <f t="shared" si="0"/>
        <v>N/A</v>
      </c>
    </row>
    <row r="15" spans="1:34" ht="75" customHeight="1">
      <c r="A15" s="56"/>
      <c r="B15" s="61" t="s">
        <v>43</v>
      </c>
      <c r="C15" s="62" t="s">
        <v>378</v>
      </c>
      <c r="D15" s="62"/>
      <c r="E15" s="62"/>
      <c r="F15" s="62"/>
      <c r="G15" s="62"/>
      <c r="H15" s="62"/>
      <c r="I15" s="62" t="s">
        <v>379</v>
      </c>
      <c r="J15" s="62"/>
      <c r="K15" s="62"/>
      <c r="L15" s="62" t="s">
        <v>380</v>
      </c>
      <c r="M15" s="62"/>
      <c r="N15" s="62"/>
      <c r="O15" s="62"/>
      <c r="P15" s="63" t="s">
        <v>40</v>
      </c>
      <c r="Q15" s="63" t="s">
        <v>93</v>
      </c>
      <c r="R15" s="63">
        <v>122.43</v>
      </c>
      <c r="S15" s="63" t="s">
        <v>42</v>
      </c>
      <c r="T15" s="63" t="s">
        <v>42</v>
      </c>
      <c r="U15" s="65" t="str">
        <f t="shared" si="0"/>
        <v>N/A</v>
      </c>
    </row>
    <row r="16" spans="1:34" ht="75" customHeight="1">
      <c r="A16" s="56"/>
      <c r="B16" s="61" t="s">
        <v>43</v>
      </c>
      <c r="C16" s="62" t="s">
        <v>43</v>
      </c>
      <c r="D16" s="62"/>
      <c r="E16" s="62"/>
      <c r="F16" s="62"/>
      <c r="G16" s="62"/>
      <c r="H16" s="62"/>
      <c r="I16" s="62" t="s">
        <v>381</v>
      </c>
      <c r="J16" s="62"/>
      <c r="K16" s="62"/>
      <c r="L16" s="62" t="s">
        <v>382</v>
      </c>
      <c r="M16" s="62"/>
      <c r="N16" s="62"/>
      <c r="O16" s="62"/>
      <c r="P16" s="63" t="s">
        <v>40</v>
      </c>
      <c r="Q16" s="63" t="s">
        <v>93</v>
      </c>
      <c r="R16" s="63">
        <v>123.15</v>
      </c>
      <c r="S16" s="63" t="s">
        <v>42</v>
      </c>
      <c r="T16" s="63" t="s">
        <v>42</v>
      </c>
      <c r="U16" s="65" t="str">
        <f t="shared" si="0"/>
        <v>N/A</v>
      </c>
    </row>
    <row r="17" spans="1:22" ht="75" customHeight="1">
      <c r="A17" s="56"/>
      <c r="B17" s="61" t="s">
        <v>43</v>
      </c>
      <c r="C17" s="62" t="s">
        <v>383</v>
      </c>
      <c r="D17" s="62"/>
      <c r="E17" s="62"/>
      <c r="F17" s="62"/>
      <c r="G17" s="62"/>
      <c r="H17" s="62"/>
      <c r="I17" s="62" t="s">
        <v>384</v>
      </c>
      <c r="J17" s="62"/>
      <c r="K17" s="62"/>
      <c r="L17" s="62" t="s">
        <v>385</v>
      </c>
      <c r="M17" s="62"/>
      <c r="N17" s="62"/>
      <c r="O17" s="62"/>
      <c r="P17" s="63" t="s">
        <v>372</v>
      </c>
      <c r="Q17" s="63" t="s">
        <v>50</v>
      </c>
      <c r="R17" s="63">
        <v>1.5</v>
      </c>
      <c r="S17" s="63" t="s">
        <v>42</v>
      </c>
      <c r="T17" s="63" t="s">
        <v>42</v>
      </c>
      <c r="U17" s="65" t="str">
        <f t="shared" si="0"/>
        <v>N/A</v>
      </c>
    </row>
    <row r="18" spans="1:22" ht="75" customHeight="1">
      <c r="A18" s="56"/>
      <c r="B18" s="61" t="s">
        <v>43</v>
      </c>
      <c r="C18" s="62" t="s">
        <v>386</v>
      </c>
      <c r="D18" s="62"/>
      <c r="E18" s="62"/>
      <c r="F18" s="62"/>
      <c r="G18" s="62"/>
      <c r="H18" s="62"/>
      <c r="I18" s="62" t="s">
        <v>387</v>
      </c>
      <c r="J18" s="62"/>
      <c r="K18" s="62"/>
      <c r="L18" s="62" t="s">
        <v>388</v>
      </c>
      <c r="M18" s="62"/>
      <c r="N18" s="62"/>
      <c r="O18" s="62"/>
      <c r="P18" s="63" t="s">
        <v>389</v>
      </c>
      <c r="Q18" s="63" t="s">
        <v>50</v>
      </c>
      <c r="R18" s="63">
        <v>2.88</v>
      </c>
      <c r="S18" s="63" t="s">
        <v>42</v>
      </c>
      <c r="T18" s="63" t="s">
        <v>42</v>
      </c>
      <c r="U18" s="65" t="str">
        <f t="shared" si="0"/>
        <v>N/A</v>
      </c>
    </row>
    <row r="19" spans="1:22" ht="75" customHeight="1">
      <c r="A19" s="56"/>
      <c r="B19" s="61" t="s">
        <v>43</v>
      </c>
      <c r="C19" s="62" t="s">
        <v>390</v>
      </c>
      <c r="D19" s="62"/>
      <c r="E19" s="62"/>
      <c r="F19" s="62"/>
      <c r="G19" s="62"/>
      <c r="H19" s="62"/>
      <c r="I19" s="62" t="s">
        <v>391</v>
      </c>
      <c r="J19" s="62"/>
      <c r="K19" s="62"/>
      <c r="L19" s="62" t="s">
        <v>392</v>
      </c>
      <c r="M19" s="62"/>
      <c r="N19" s="62"/>
      <c r="O19" s="62"/>
      <c r="P19" s="63" t="s">
        <v>40</v>
      </c>
      <c r="Q19" s="63" t="s">
        <v>41</v>
      </c>
      <c r="R19" s="63">
        <v>18.329999999999998</v>
      </c>
      <c r="S19" s="63" t="s">
        <v>42</v>
      </c>
      <c r="T19" s="63" t="s">
        <v>42</v>
      </c>
      <c r="U19" s="65" t="str">
        <f t="shared" si="0"/>
        <v>N/A</v>
      </c>
    </row>
    <row r="20" spans="1:22" ht="75" customHeight="1" thickBot="1">
      <c r="A20" s="56"/>
      <c r="B20" s="61" t="s">
        <v>43</v>
      </c>
      <c r="C20" s="62" t="s">
        <v>393</v>
      </c>
      <c r="D20" s="62"/>
      <c r="E20" s="62"/>
      <c r="F20" s="62"/>
      <c r="G20" s="62"/>
      <c r="H20" s="62"/>
      <c r="I20" s="62" t="s">
        <v>394</v>
      </c>
      <c r="J20" s="62"/>
      <c r="K20" s="62"/>
      <c r="L20" s="62" t="s">
        <v>395</v>
      </c>
      <c r="M20" s="62"/>
      <c r="N20" s="62"/>
      <c r="O20" s="62"/>
      <c r="P20" s="63" t="s">
        <v>389</v>
      </c>
      <c r="Q20" s="63" t="s">
        <v>41</v>
      </c>
      <c r="R20" s="63">
        <v>14.52</v>
      </c>
      <c r="S20" s="63" t="s">
        <v>42</v>
      </c>
      <c r="T20" s="63" t="s">
        <v>42</v>
      </c>
      <c r="U20" s="65" t="str">
        <f t="shared" si="0"/>
        <v>N/A</v>
      </c>
    </row>
    <row r="21" spans="1:22" ht="75" customHeight="1" thickTop="1">
      <c r="A21" s="56"/>
      <c r="B21" s="57" t="s">
        <v>56</v>
      </c>
      <c r="C21" s="58" t="s">
        <v>396</v>
      </c>
      <c r="D21" s="58"/>
      <c r="E21" s="58"/>
      <c r="F21" s="58"/>
      <c r="G21" s="58"/>
      <c r="H21" s="58"/>
      <c r="I21" s="58" t="s">
        <v>397</v>
      </c>
      <c r="J21" s="58"/>
      <c r="K21" s="58"/>
      <c r="L21" s="58" t="s">
        <v>398</v>
      </c>
      <c r="M21" s="58"/>
      <c r="N21" s="58"/>
      <c r="O21" s="58"/>
      <c r="P21" s="59" t="s">
        <v>40</v>
      </c>
      <c r="Q21" s="59" t="s">
        <v>116</v>
      </c>
      <c r="R21" s="59">
        <v>67.05</v>
      </c>
      <c r="S21" s="59" t="s">
        <v>42</v>
      </c>
      <c r="T21" s="59" t="s">
        <v>42</v>
      </c>
      <c r="U21" s="60" t="str">
        <f t="shared" si="0"/>
        <v>N/A</v>
      </c>
    </row>
    <row r="22" spans="1:22" ht="75" customHeight="1">
      <c r="A22" s="56"/>
      <c r="B22" s="61" t="s">
        <v>43</v>
      </c>
      <c r="C22" s="62" t="s">
        <v>399</v>
      </c>
      <c r="D22" s="62"/>
      <c r="E22" s="62"/>
      <c r="F22" s="62"/>
      <c r="G22" s="62"/>
      <c r="H22" s="62"/>
      <c r="I22" s="62" t="s">
        <v>400</v>
      </c>
      <c r="J22" s="62"/>
      <c r="K22" s="62"/>
      <c r="L22" s="62" t="s">
        <v>401</v>
      </c>
      <c r="M22" s="62"/>
      <c r="N22" s="62"/>
      <c r="O22" s="62"/>
      <c r="P22" s="63" t="s">
        <v>297</v>
      </c>
      <c r="Q22" s="63" t="s">
        <v>106</v>
      </c>
      <c r="R22" s="63">
        <v>3.35</v>
      </c>
      <c r="S22" s="63" t="s">
        <v>42</v>
      </c>
      <c r="T22" s="63" t="s">
        <v>42</v>
      </c>
      <c r="U22" s="65" t="str">
        <f t="shared" si="0"/>
        <v>N/A</v>
      </c>
    </row>
    <row r="23" spans="1:22" ht="75" customHeight="1">
      <c r="A23" s="56"/>
      <c r="B23" s="61" t="s">
        <v>43</v>
      </c>
      <c r="C23" s="62" t="s">
        <v>402</v>
      </c>
      <c r="D23" s="62"/>
      <c r="E23" s="62"/>
      <c r="F23" s="62"/>
      <c r="G23" s="62"/>
      <c r="H23" s="62"/>
      <c r="I23" s="62" t="s">
        <v>403</v>
      </c>
      <c r="J23" s="62"/>
      <c r="K23" s="62"/>
      <c r="L23" s="62" t="s">
        <v>404</v>
      </c>
      <c r="M23" s="62"/>
      <c r="N23" s="62"/>
      <c r="O23" s="62"/>
      <c r="P23" s="63" t="s">
        <v>297</v>
      </c>
      <c r="Q23" s="63" t="s">
        <v>116</v>
      </c>
      <c r="R23" s="63">
        <v>1</v>
      </c>
      <c r="S23" s="63" t="s">
        <v>42</v>
      </c>
      <c r="T23" s="63" t="s">
        <v>42</v>
      </c>
      <c r="U23" s="65" t="str">
        <f t="shared" si="0"/>
        <v>N/A</v>
      </c>
    </row>
    <row r="24" spans="1:22" ht="75" customHeight="1">
      <c r="A24" s="56"/>
      <c r="B24" s="61" t="s">
        <v>43</v>
      </c>
      <c r="C24" s="62" t="s">
        <v>405</v>
      </c>
      <c r="D24" s="62"/>
      <c r="E24" s="62"/>
      <c r="F24" s="62"/>
      <c r="G24" s="62"/>
      <c r="H24" s="62"/>
      <c r="I24" s="62" t="s">
        <v>406</v>
      </c>
      <c r="J24" s="62"/>
      <c r="K24" s="62"/>
      <c r="L24" s="62" t="s">
        <v>407</v>
      </c>
      <c r="M24" s="62"/>
      <c r="N24" s="62"/>
      <c r="O24" s="62"/>
      <c r="P24" s="63" t="s">
        <v>297</v>
      </c>
      <c r="Q24" s="63" t="s">
        <v>212</v>
      </c>
      <c r="R24" s="63">
        <v>1</v>
      </c>
      <c r="S24" s="63" t="s">
        <v>42</v>
      </c>
      <c r="T24" s="63" t="s">
        <v>42</v>
      </c>
      <c r="U24" s="65" t="str">
        <f t="shared" si="0"/>
        <v>N/A</v>
      </c>
    </row>
    <row r="25" spans="1:22" ht="75" customHeight="1">
      <c r="A25" s="56"/>
      <c r="B25" s="61" t="s">
        <v>43</v>
      </c>
      <c r="C25" s="62" t="s">
        <v>408</v>
      </c>
      <c r="D25" s="62"/>
      <c r="E25" s="62"/>
      <c r="F25" s="62"/>
      <c r="G25" s="62"/>
      <c r="H25" s="62"/>
      <c r="I25" s="62" t="s">
        <v>409</v>
      </c>
      <c r="J25" s="62"/>
      <c r="K25" s="62"/>
      <c r="L25" s="62" t="s">
        <v>410</v>
      </c>
      <c r="M25" s="62"/>
      <c r="N25" s="62"/>
      <c r="O25" s="62"/>
      <c r="P25" s="63" t="s">
        <v>40</v>
      </c>
      <c r="Q25" s="63" t="s">
        <v>116</v>
      </c>
      <c r="R25" s="63">
        <v>100</v>
      </c>
      <c r="S25" s="63" t="s">
        <v>42</v>
      </c>
      <c r="T25" s="63" t="s">
        <v>42</v>
      </c>
      <c r="U25" s="65" t="str">
        <f t="shared" si="0"/>
        <v>N/A</v>
      </c>
    </row>
    <row r="26" spans="1:22" ht="75" customHeight="1">
      <c r="A26" s="56"/>
      <c r="B26" s="61" t="s">
        <v>43</v>
      </c>
      <c r="C26" s="62" t="s">
        <v>411</v>
      </c>
      <c r="D26" s="62"/>
      <c r="E26" s="62"/>
      <c r="F26" s="62"/>
      <c r="G26" s="62"/>
      <c r="H26" s="62"/>
      <c r="I26" s="62" t="s">
        <v>412</v>
      </c>
      <c r="J26" s="62"/>
      <c r="K26" s="62"/>
      <c r="L26" s="62" t="s">
        <v>413</v>
      </c>
      <c r="M26" s="62"/>
      <c r="N26" s="62"/>
      <c r="O26" s="62"/>
      <c r="P26" s="63" t="s">
        <v>40</v>
      </c>
      <c r="Q26" s="63" t="s">
        <v>414</v>
      </c>
      <c r="R26" s="63">
        <v>22.22</v>
      </c>
      <c r="S26" s="63" t="s">
        <v>42</v>
      </c>
      <c r="T26" s="63" t="s">
        <v>42</v>
      </c>
      <c r="U26" s="65" t="str">
        <f t="shared" si="0"/>
        <v>N/A</v>
      </c>
    </row>
    <row r="27" spans="1:22" ht="75" customHeight="1">
      <c r="A27" s="56"/>
      <c r="B27" s="61" t="s">
        <v>43</v>
      </c>
      <c r="C27" s="62" t="s">
        <v>43</v>
      </c>
      <c r="D27" s="62"/>
      <c r="E27" s="62"/>
      <c r="F27" s="62"/>
      <c r="G27" s="62"/>
      <c r="H27" s="62"/>
      <c r="I27" s="62" t="s">
        <v>415</v>
      </c>
      <c r="J27" s="62"/>
      <c r="K27" s="62"/>
      <c r="L27" s="62" t="s">
        <v>416</v>
      </c>
      <c r="M27" s="62"/>
      <c r="N27" s="62"/>
      <c r="O27" s="62"/>
      <c r="P27" s="63" t="s">
        <v>372</v>
      </c>
      <c r="Q27" s="63" t="s">
        <v>106</v>
      </c>
      <c r="R27" s="63">
        <v>3637313.8</v>
      </c>
      <c r="S27" s="63" t="s">
        <v>42</v>
      </c>
      <c r="T27" s="63" t="s">
        <v>42</v>
      </c>
      <c r="U27" s="65" t="str">
        <f>IF(ISERR((S27-T27)*100/S27+100),"N/A",(S27-T27)*100/S27+100)</f>
        <v>N/A</v>
      </c>
    </row>
    <row r="28" spans="1:22" ht="75" customHeight="1">
      <c r="A28" s="56"/>
      <c r="B28" s="61" t="s">
        <v>43</v>
      </c>
      <c r="C28" s="62" t="s">
        <v>417</v>
      </c>
      <c r="D28" s="62"/>
      <c r="E28" s="62"/>
      <c r="F28" s="62"/>
      <c r="G28" s="62"/>
      <c r="H28" s="62"/>
      <c r="I28" s="62" t="s">
        <v>418</v>
      </c>
      <c r="J28" s="62"/>
      <c r="K28" s="62"/>
      <c r="L28" s="62" t="s">
        <v>419</v>
      </c>
      <c r="M28" s="62"/>
      <c r="N28" s="62"/>
      <c r="O28" s="62"/>
      <c r="P28" s="63" t="s">
        <v>297</v>
      </c>
      <c r="Q28" s="63" t="s">
        <v>106</v>
      </c>
      <c r="R28" s="63">
        <v>60</v>
      </c>
      <c r="S28" s="63" t="s">
        <v>42</v>
      </c>
      <c r="T28" s="63" t="s">
        <v>42</v>
      </c>
      <c r="U28" s="65" t="str">
        <f>IF(ISERR(T28/S28*100),"N/A",T28/S28*100)</f>
        <v>N/A</v>
      </c>
    </row>
    <row r="29" spans="1:22" ht="75" customHeight="1" thickBot="1">
      <c r="A29" s="56"/>
      <c r="B29" s="61" t="s">
        <v>43</v>
      </c>
      <c r="C29" s="62" t="s">
        <v>420</v>
      </c>
      <c r="D29" s="62"/>
      <c r="E29" s="62"/>
      <c r="F29" s="62"/>
      <c r="G29" s="62"/>
      <c r="H29" s="62"/>
      <c r="I29" s="62" t="s">
        <v>421</v>
      </c>
      <c r="J29" s="62"/>
      <c r="K29" s="62"/>
      <c r="L29" s="62" t="s">
        <v>422</v>
      </c>
      <c r="M29" s="62"/>
      <c r="N29" s="62"/>
      <c r="O29" s="62"/>
      <c r="P29" s="63" t="s">
        <v>40</v>
      </c>
      <c r="Q29" s="63" t="s">
        <v>106</v>
      </c>
      <c r="R29" s="63">
        <v>52.96</v>
      </c>
      <c r="S29" s="63" t="s">
        <v>42</v>
      </c>
      <c r="T29" s="63" t="s">
        <v>42</v>
      </c>
      <c r="U29" s="65" t="str">
        <f>IF(ISERR(T29/S29*100),"N/A",T29/S29*100)</f>
        <v>N/A</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4312.581513</f>
        <v>4312.5815130000001</v>
      </c>
      <c r="S33" s="84">
        <f>4301.918676</f>
        <v>4301.9186760000002</v>
      </c>
      <c r="T33" s="84">
        <f>4877.4059803</f>
        <v>4877.4059803</v>
      </c>
      <c r="U33" s="85">
        <f>+IF(ISERR(T33/S33*100),"N/A",T33/S33*100)</f>
        <v>113.37745661047916</v>
      </c>
    </row>
    <row r="34" spans="2:21" ht="13.5" customHeight="1" thickBot="1">
      <c r="B34" s="86" t="s">
        <v>69</v>
      </c>
      <c r="C34" s="87"/>
      <c r="D34" s="87"/>
      <c r="E34" s="88"/>
      <c r="F34" s="88"/>
      <c r="G34" s="88"/>
      <c r="H34" s="89"/>
      <c r="I34" s="89"/>
      <c r="J34" s="89"/>
      <c r="K34" s="89"/>
      <c r="L34" s="89"/>
      <c r="M34" s="89"/>
      <c r="N34" s="89"/>
      <c r="O34" s="89"/>
      <c r="P34" s="90"/>
      <c r="Q34" s="90"/>
      <c r="R34" s="84">
        <f>5018.5059776</f>
        <v>5018.5059775999998</v>
      </c>
      <c r="S34" s="84">
        <f>5011.877838</f>
        <v>5011.8778380000003</v>
      </c>
      <c r="T34" s="84">
        <f>4877.4059803</f>
        <v>4877.4059803</v>
      </c>
      <c r="U34" s="85">
        <f>+IF(ISERR(T34/S34*100),"N/A",T34/S34*100)</f>
        <v>97.316936644376355</v>
      </c>
    </row>
    <row r="35" spans="2:21" ht="14.7"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73</v>
      </c>
      <c r="C37" s="96"/>
      <c r="D37" s="96"/>
      <c r="E37" s="96"/>
      <c r="F37" s="96"/>
      <c r="G37" s="96"/>
      <c r="H37" s="96"/>
      <c r="I37" s="96"/>
      <c r="J37" s="96"/>
      <c r="K37" s="96"/>
      <c r="L37" s="96"/>
      <c r="M37" s="96"/>
      <c r="N37" s="96"/>
      <c r="O37" s="96"/>
      <c r="P37" s="96"/>
      <c r="Q37" s="96"/>
      <c r="R37" s="96"/>
      <c r="S37" s="96"/>
      <c r="T37" s="96"/>
      <c r="U37" s="95"/>
    </row>
    <row r="38" spans="2:21" ht="34.5" customHeight="1">
      <c r="B38" s="94" t="s">
        <v>423</v>
      </c>
      <c r="C38" s="96"/>
      <c r="D38" s="96"/>
      <c r="E38" s="96"/>
      <c r="F38" s="96"/>
      <c r="G38" s="96"/>
      <c r="H38" s="96"/>
      <c r="I38" s="96"/>
      <c r="J38" s="96"/>
      <c r="K38" s="96"/>
      <c r="L38" s="96"/>
      <c r="M38" s="96"/>
      <c r="N38" s="96"/>
      <c r="O38" s="96"/>
      <c r="P38" s="96"/>
      <c r="Q38" s="96"/>
      <c r="R38" s="96"/>
      <c r="S38" s="96"/>
      <c r="T38" s="96"/>
      <c r="U38" s="95"/>
    </row>
    <row r="39" spans="2:21" ht="34.5" customHeight="1">
      <c r="B39" s="94" t="s">
        <v>424</v>
      </c>
      <c r="C39" s="96"/>
      <c r="D39" s="96"/>
      <c r="E39" s="96"/>
      <c r="F39" s="96"/>
      <c r="G39" s="96"/>
      <c r="H39" s="96"/>
      <c r="I39" s="96"/>
      <c r="J39" s="96"/>
      <c r="K39" s="96"/>
      <c r="L39" s="96"/>
      <c r="M39" s="96"/>
      <c r="N39" s="96"/>
      <c r="O39" s="96"/>
      <c r="P39" s="96"/>
      <c r="Q39" s="96"/>
      <c r="R39" s="96"/>
      <c r="S39" s="96"/>
      <c r="T39" s="96"/>
      <c r="U39" s="95"/>
    </row>
    <row r="40" spans="2:21" ht="34.5" customHeight="1">
      <c r="B40" s="94" t="s">
        <v>425</v>
      </c>
      <c r="C40" s="96"/>
      <c r="D40" s="96"/>
      <c r="E40" s="96"/>
      <c r="F40" s="96"/>
      <c r="G40" s="96"/>
      <c r="H40" s="96"/>
      <c r="I40" s="96"/>
      <c r="J40" s="96"/>
      <c r="K40" s="96"/>
      <c r="L40" s="96"/>
      <c r="M40" s="96"/>
      <c r="N40" s="96"/>
      <c r="O40" s="96"/>
      <c r="P40" s="96"/>
      <c r="Q40" s="96"/>
      <c r="R40" s="96"/>
      <c r="S40" s="96"/>
      <c r="T40" s="96"/>
      <c r="U40" s="95"/>
    </row>
    <row r="41" spans="2:21" ht="34.5" customHeight="1">
      <c r="B41" s="94" t="s">
        <v>426</v>
      </c>
      <c r="C41" s="96"/>
      <c r="D41" s="96"/>
      <c r="E41" s="96"/>
      <c r="F41" s="96"/>
      <c r="G41" s="96"/>
      <c r="H41" s="96"/>
      <c r="I41" s="96"/>
      <c r="J41" s="96"/>
      <c r="K41" s="96"/>
      <c r="L41" s="96"/>
      <c r="M41" s="96"/>
      <c r="N41" s="96"/>
      <c r="O41" s="96"/>
      <c r="P41" s="96"/>
      <c r="Q41" s="96"/>
      <c r="R41" s="96"/>
      <c r="S41" s="96"/>
      <c r="T41" s="96"/>
      <c r="U41" s="95"/>
    </row>
    <row r="42" spans="2:21" ht="34.5" customHeight="1">
      <c r="B42" s="94" t="s">
        <v>427</v>
      </c>
      <c r="C42" s="96"/>
      <c r="D42" s="96"/>
      <c r="E42" s="96"/>
      <c r="F42" s="96"/>
      <c r="G42" s="96"/>
      <c r="H42" s="96"/>
      <c r="I42" s="96"/>
      <c r="J42" s="96"/>
      <c r="K42" s="96"/>
      <c r="L42" s="96"/>
      <c r="M42" s="96"/>
      <c r="N42" s="96"/>
      <c r="O42" s="96"/>
      <c r="P42" s="96"/>
      <c r="Q42" s="96"/>
      <c r="R42" s="96"/>
      <c r="S42" s="96"/>
      <c r="T42" s="96"/>
      <c r="U42" s="95"/>
    </row>
    <row r="43" spans="2:21" ht="34.5" customHeight="1">
      <c r="B43" s="94" t="s">
        <v>428</v>
      </c>
      <c r="C43" s="96"/>
      <c r="D43" s="96"/>
      <c r="E43" s="96"/>
      <c r="F43" s="96"/>
      <c r="G43" s="96"/>
      <c r="H43" s="96"/>
      <c r="I43" s="96"/>
      <c r="J43" s="96"/>
      <c r="K43" s="96"/>
      <c r="L43" s="96"/>
      <c r="M43" s="96"/>
      <c r="N43" s="96"/>
      <c r="O43" s="96"/>
      <c r="P43" s="96"/>
      <c r="Q43" s="96"/>
      <c r="R43" s="96"/>
      <c r="S43" s="96"/>
      <c r="T43" s="96"/>
      <c r="U43" s="95"/>
    </row>
    <row r="44" spans="2:21" ht="34.5" customHeight="1">
      <c r="B44" s="94" t="s">
        <v>429</v>
      </c>
      <c r="C44" s="96"/>
      <c r="D44" s="96"/>
      <c r="E44" s="96"/>
      <c r="F44" s="96"/>
      <c r="G44" s="96"/>
      <c r="H44" s="96"/>
      <c r="I44" s="96"/>
      <c r="J44" s="96"/>
      <c r="K44" s="96"/>
      <c r="L44" s="96"/>
      <c r="M44" s="96"/>
      <c r="N44" s="96"/>
      <c r="O44" s="96"/>
      <c r="P44" s="96"/>
      <c r="Q44" s="96"/>
      <c r="R44" s="96"/>
      <c r="S44" s="96"/>
      <c r="T44" s="96"/>
      <c r="U44" s="95"/>
    </row>
    <row r="45" spans="2:21" ht="32.700000000000003" customHeight="1">
      <c r="B45" s="94" t="s">
        <v>430</v>
      </c>
      <c r="C45" s="96"/>
      <c r="D45" s="96"/>
      <c r="E45" s="96"/>
      <c r="F45" s="96"/>
      <c r="G45" s="96"/>
      <c r="H45" s="96"/>
      <c r="I45" s="96"/>
      <c r="J45" s="96"/>
      <c r="K45" s="96"/>
      <c r="L45" s="96"/>
      <c r="M45" s="96"/>
      <c r="N45" s="96"/>
      <c r="O45" s="96"/>
      <c r="P45" s="96"/>
      <c r="Q45" s="96"/>
      <c r="R45" s="96"/>
      <c r="S45" s="96"/>
      <c r="T45" s="96"/>
      <c r="U45" s="95"/>
    </row>
    <row r="46" spans="2:21" ht="34.5" customHeight="1">
      <c r="B46" s="94" t="s">
        <v>431</v>
      </c>
      <c r="C46" s="96"/>
      <c r="D46" s="96"/>
      <c r="E46" s="96"/>
      <c r="F46" s="96"/>
      <c r="G46" s="96"/>
      <c r="H46" s="96"/>
      <c r="I46" s="96"/>
      <c r="J46" s="96"/>
      <c r="K46" s="96"/>
      <c r="L46" s="96"/>
      <c r="M46" s="96"/>
      <c r="N46" s="96"/>
      <c r="O46" s="96"/>
      <c r="P46" s="96"/>
      <c r="Q46" s="96"/>
      <c r="R46" s="96"/>
      <c r="S46" s="96"/>
      <c r="T46" s="96"/>
      <c r="U46" s="95"/>
    </row>
    <row r="47" spans="2:21" ht="34.5" customHeight="1">
      <c r="B47" s="94" t="s">
        <v>432</v>
      </c>
      <c r="C47" s="96"/>
      <c r="D47" s="96"/>
      <c r="E47" s="96"/>
      <c r="F47" s="96"/>
      <c r="G47" s="96"/>
      <c r="H47" s="96"/>
      <c r="I47" s="96"/>
      <c r="J47" s="96"/>
      <c r="K47" s="96"/>
      <c r="L47" s="96"/>
      <c r="M47" s="96"/>
      <c r="N47" s="96"/>
      <c r="O47" s="96"/>
      <c r="P47" s="96"/>
      <c r="Q47" s="96"/>
      <c r="R47" s="96"/>
      <c r="S47" s="96"/>
      <c r="T47" s="96"/>
      <c r="U47" s="95"/>
    </row>
    <row r="48" spans="2:21" ht="34.5" customHeight="1">
      <c r="B48" s="94" t="s">
        <v>433</v>
      </c>
      <c r="C48" s="96"/>
      <c r="D48" s="96"/>
      <c r="E48" s="96"/>
      <c r="F48" s="96"/>
      <c r="G48" s="96"/>
      <c r="H48" s="96"/>
      <c r="I48" s="96"/>
      <c r="J48" s="96"/>
      <c r="K48" s="96"/>
      <c r="L48" s="96"/>
      <c r="M48" s="96"/>
      <c r="N48" s="96"/>
      <c r="O48" s="96"/>
      <c r="P48" s="96"/>
      <c r="Q48" s="96"/>
      <c r="R48" s="96"/>
      <c r="S48" s="96"/>
      <c r="T48" s="96"/>
      <c r="U48" s="95"/>
    </row>
    <row r="49" spans="2:21" ht="34.5" customHeight="1">
      <c r="B49" s="94" t="s">
        <v>434</v>
      </c>
      <c r="C49" s="96"/>
      <c r="D49" s="96"/>
      <c r="E49" s="96"/>
      <c r="F49" s="96"/>
      <c r="G49" s="96"/>
      <c r="H49" s="96"/>
      <c r="I49" s="96"/>
      <c r="J49" s="96"/>
      <c r="K49" s="96"/>
      <c r="L49" s="96"/>
      <c r="M49" s="96"/>
      <c r="N49" s="96"/>
      <c r="O49" s="96"/>
      <c r="P49" s="96"/>
      <c r="Q49" s="96"/>
      <c r="R49" s="96"/>
      <c r="S49" s="96"/>
      <c r="T49" s="96"/>
      <c r="U49" s="95"/>
    </row>
    <row r="50" spans="2:21" ht="34.5" customHeight="1">
      <c r="B50" s="94" t="s">
        <v>435</v>
      </c>
      <c r="C50" s="96"/>
      <c r="D50" s="96"/>
      <c r="E50" s="96"/>
      <c r="F50" s="96"/>
      <c r="G50" s="96"/>
      <c r="H50" s="96"/>
      <c r="I50" s="96"/>
      <c r="J50" s="96"/>
      <c r="K50" s="96"/>
      <c r="L50" s="96"/>
      <c r="M50" s="96"/>
      <c r="N50" s="96"/>
      <c r="O50" s="96"/>
      <c r="P50" s="96"/>
      <c r="Q50" s="96"/>
      <c r="R50" s="96"/>
      <c r="S50" s="96"/>
      <c r="T50" s="96"/>
      <c r="U50" s="95"/>
    </row>
    <row r="51" spans="2:21" ht="34.5" customHeight="1">
      <c r="B51" s="94" t="s">
        <v>436</v>
      </c>
      <c r="C51" s="96"/>
      <c r="D51" s="96"/>
      <c r="E51" s="96"/>
      <c r="F51" s="96"/>
      <c r="G51" s="96"/>
      <c r="H51" s="96"/>
      <c r="I51" s="96"/>
      <c r="J51" s="96"/>
      <c r="K51" s="96"/>
      <c r="L51" s="96"/>
      <c r="M51" s="96"/>
      <c r="N51" s="96"/>
      <c r="O51" s="96"/>
      <c r="P51" s="96"/>
      <c r="Q51" s="96"/>
      <c r="R51" s="96"/>
      <c r="S51" s="96"/>
      <c r="T51" s="96"/>
      <c r="U51" s="95"/>
    </row>
    <row r="52" spans="2:21" ht="34.5" customHeight="1">
      <c r="B52" s="94" t="s">
        <v>437</v>
      </c>
      <c r="C52" s="96"/>
      <c r="D52" s="96"/>
      <c r="E52" s="96"/>
      <c r="F52" s="96"/>
      <c r="G52" s="96"/>
      <c r="H52" s="96"/>
      <c r="I52" s="96"/>
      <c r="J52" s="96"/>
      <c r="K52" s="96"/>
      <c r="L52" s="96"/>
      <c r="M52" s="96"/>
      <c r="N52" s="96"/>
      <c r="O52" s="96"/>
      <c r="P52" s="96"/>
      <c r="Q52" s="96"/>
      <c r="R52" s="96"/>
      <c r="S52" s="96"/>
      <c r="T52" s="96"/>
      <c r="U52" s="95"/>
    </row>
    <row r="53" spans="2:21" ht="34.5" customHeight="1">
      <c r="B53" s="94" t="s">
        <v>438</v>
      </c>
      <c r="C53" s="96"/>
      <c r="D53" s="96"/>
      <c r="E53" s="96"/>
      <c r="F53" s="96"/>
      <c r="G53" s="96"/>
      <c r="H53" s="96"/>
      <c r="I53" s="96"/>
      <c r="J53" s="96"/>
      <c r="K53" s="96"/>
      <c r="L53" s="96"/>
      <c r="M53" s="96"/>
      <c r="N53" s="96"/>
      <c r="O53" s="96"/>
      <c r="P53" s="96"/>
      <c r="Q53" s="96"/>
      <c r="R53" s="96"/>
      <c r="S53" s="96"/>
      <c r="T53" s="96"/>
      <c r="U53" s="95"/>
    </row>
    <row r="54" spans="2:21" ht="34.5" customHeight="1">
      <c r="B54" s="94" t="s">
        <v>439</v>
      </c>
      <c r="C54" s="96"/>
      <c r="D54" s="96"/>
      <c r="E54" s="96"/>
      <c r="F54" s="96"/>
      <c r="G54" s="96"/>
      <c r="H54" s="96"/>
      <c r="I54" s="96"/>
      <c r="J54" s="96"/>
      <c r="K54" s="96"/>
      <c r="L54" s="96"/>
      <c r="M54" s="96"/>
      <c r="N54" s="96"/>
      <c r="O54" s="96"/>
      <c r="P54" s="96"/>
      <c r="Q54" s="96"/>
      <c r="R54" s="96"/>
      <c r="S54" s="96"/>
      <c r="T54" s="96"/>
      <c r="U54" s="95"/>
    </row>
    <row r="55" spans="2:21" ht="34.5" customHeight="1" thickBot="1">
      <c r="B55" s="97" t="s">
        <v>440</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1" style="1" customWidth="1"/>
    <col min="8" max="8" width="13.664062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31.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441</v>
      </c>
      <c r="D4" s="15" t="s">
        <v>442</v>
      </c>
      <c r="E4" s="15"/>
      <c r="F4" s="15"/>
      <c r="G4" s="15"/>
      <c r="H4" s="15"/>
      <c r="I4" s="16"/>
      <c r="J4" s="17" t="s">
        <v>6</v>
      </c>
      <c r="K4" s="18" t="s">
        <v>7</v>
      </c>
      <c r="L4" s="19" t="s">
        <v>8</v>
      </c>
      <c r="M4" s="19"/>
      <c r="N4" s="19"/>
      <c r="O4" s="19"/>
      <c r="P4" s="17" t="s">
        <v>9</v>
      </c>
      <c r="Q4" s="19" t="s">
        <v>443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60"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444</v>
      </c>
      <c r="D11" s="58"/>
      <c r="E11" s="58"/>
      <c r="F11" s="58"/>
      <c r="G11" s="58"/>
      <c r="H11" s="58"/>
      <c r="I11" s="58" t="s">
        <v>445</v>
      </c>
      <c r="J11" s="58"/>
      <c r="K11" s="58"/>
      <c r="L11" s="58" t="s">
        <v>446</v>
      </c>
      <c r="M11" s="58"/>
      <c r="N11" s="58"/>
      <c r="O11" s="58"/>
      <c r="P11" s="59" t="s">
        <v>372</v>
      </c>
      <c r="Q11" s="59" t="s">
        <v>41</v>
      </c>
      <c r="R11" s="59">
        <v>100.1</v>
      </c>
      <c r="S11" s="59" t="s">
        <v>42</v>
      </c>
      <c r="T11" s="59" t="s">
        <v>42</v>
      </c>
      <c r="U11" s="60" t="str">
        <f t="shared" ref="U11:U35" si="0">IF(ISERR(T11/S11*100),"N/A",T11/S11*100)</f>
        <v>N/A</v>
      </c>
    </row>
    <row r="12" spans="1:34" ht="75"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 t="shared" si="0"/>
        <v>N/A</v>
      </c>
    </row>
    <row r="13" spans="1:34" ht="75" customHeight="1" thickTop="1">
      <c r="A13" s="56"/>
      <c r="B13" s="57" t="s">
        <v>46</v>
      </c>
      <c r="C13" s="58" t="s">
        <v>447</v>
      </c>
      <c r="D13" s="58"/>
      <c r="E13" s="58"/>
      <c r="F13" s="58"/>
      <c r="G13" s="58"/>
      <c r="H13" s="58"/>
      <c r="I13" s="58" t="s">
        <v>448</v>
      </c>
      <c r="J13" s="58"/>
      <c r="K13" s="58"/>
      <c r="L13" s="58" t="s">
        <v>449</v>
      </c>
      <c r="M13" s="58"/>
      <c r="N13" s="58"/>
      <c r="O13" s="58"/>
      <c r="P13" s="59" t="s">
        <v>40</v>
      </c>
      <c r="Q13" s="59" t="s">
        <v>41</v>
      </c>
      <c r="R13" s="59">
        <v>101.5</v>
      </c>
      <c r="S13" s="59" t="s">
        <v>42</v>
      </c>
      <c r="T13" s="59" t="s">
        <v>42</v>
      </c>
      <c r="U13" s="60" t="str">
        <f t="shared" si="0"/>
        <v>N/A</v>
      </c>
    </row>
    <row r="14" spans="1:34" ht="75" customHeight="1" thickBot="1">
      <c r="A14" s="56"/>
      <c r="B14" s="61" t="s">
        <v>43</v>
      </c>
      <c r="C14" s="62" t="s">
        <v>43</v>
      </c>
      <c r="D14" s="62"/>
      <c r="E14" s="62"/>
      <c r="F14" s="62"/>
      <c r="G14" s="62"/>
      <c r="H14" s="62"/>
      <c r="I14" s="62" t="s">
        <v>450</v>
      </c>
      <c r="J14" s="62"/>
      <c r="K14" s="62"/>
      <c r="L14" s="62" t="s">
        <v>451</v>
      </c>
      <c r="M14" s="62"/>
      <c r="N14" s="62"/>
      <c r="O14" s="62"/>
      <c r="P14" s="63" t="s">
        <v>40</v>
      </c>
      <c r="Q14" s="63" t="s">
        <v>41</v>
      </c>
      <c r="R14" s="63">
        <v>49.85</v>
      </c>
      <c r="S14" s="63" t="s">
        <v>42</v>
      </c>
      <c r="T14" s="63" t="s">
        <v>42</v>
      </c>
      <c r="U14" s="65" t="str">
        <f t="shared" si="0"/>
        <v>N/A</v>
      </c>
    </row>
    <row r="15" spans="1:34" ht="75" customHeight="1" thickTop="1">
      <c r="A15" s="56"/>
      <c r="B15" s="57" t="s">
        <v>51</v>
      </c>
      <c r="C15" s="58" t="s">
        <v>452</v>
      </c>
      <c r="D15" s="58"/>
      <c r="E15" s="58"/>
      <c r="F15" s="58"/>
      <c r="G15" s="58"/>
      <c r="H15" s="58"/>
      <c r="I15" s="58" t="s">
        <v>453</v>
      </c>
      <c r="J15" s="58"/>
      <c r="K15" s="58"/>
      <c r="L15" s="58" t="s">
        <v>454</v>
      </c>
      <c r="M15" s="58"/>
      <c r="N15" s="58"/>
      <c r="O15" s="58"/>
      <c r="P15" s="59" t="s">
        <v>297</v>
      </c>
      <c r="Q15" s="59" t="s">
        <v>41</v>
      </c>
      <c r="R15" s="59">
        <v>37.33</v>
      </c>
      <c r="S15" s="59" t="s">
        <v>42</v>
      </c>
      <c r="T15" s="59" t="s">
        <v>42</v>
      </c>
      <c r="U15" s="60" t="str">
        <f t="shared" si="0"/>
        <v>N/A</v>
      </c>
    </row>
    <row r="16" spans="1:34" ht="75" customHeight="1">
      <c r="A16" s="56"/>
      <c r="B16" s="61" t="s">
        <v>43</v>
      </c>
      <c r="C16" s="62" t="s">
        <v>455</v>
      </c>
      <c r="D16" s="62"/>
      <c r="E16" s="62"/>
      <c r="F16" s="62"/>
      <c r="G16" s="62"/>
      <c r="H16" s="62"/>
      <c r="I16" s="62" t="s">
        <v>456</v>
      </c>
      <c r="J16" s="62"/>
      <c r="K16" s="62"/>
      <c r="L16" s="62" t="s">
        <v>457</v>
      </c>
      <c r="M16" s="62"/>
      <c r="N16" s="62"/>
      <c r="O16" s="62"/>
      <c r="P16" s="63" t="s">
        <v>40</v>
      </c>
      <c r="Q16" s="63" t="s">
        <v>41</v>
      </c>
      <c r="R16" s="63">
        <v>116.01</v>
      </c>
      <c r="S16" s="63" t="s">
        <v>42</v>
      </c>
      <c r="T16" s="63" t="s">
        <v>42</v>
      </c>
      <c r="U16" s="65" t="str">
        <f t="shared" si="0"/>
        <v>N/A</v>
      </c>
    </row>
    <row r="17" spans="1:21" ht="75" customHeight="1">
      <c r="A17" s="56"/>
      <c r="B17" s="61" t="s">
        <v>43</v>
      </c>
      <c r="C17" s="62" t="s">
        <v>458</v>
      </c>
      <c r="D17" s="62"/>
      <c r="E17" s="62"/>
      <c r="F17" s="62"/>
      <c r="G17" s="62"/>
      <c r="H17" s="62"/>
      <c r="I17" s="62" t="s">
        <v>459</v>
      </c>
      <c r="J17" s="62"/>
      <c r="K17" s="62"/>
      <c r="L17" s="62" t="s">
        <v>460</v>
      </c>
      <c r="M17" s="62"/>
      <c r="N17" s="62"/>
      <c r="O17" s="62"/>
      <c r="P17" s="63" t="s">
        <v>40</v>
      </c>
      <c r="Q17" s="63" t="s">
        <v>461</v>
      </c>
      <c r="R17" s="63">
        <v>85.02</v>
      </c>
      <c r="S17" s="63" t="s">
        <v>42</v>
      </c>
      <c r="T17" s="63" t="s">
        <v>42</v>
      </c>
      <c r="U17" s="65" t="str">
        <f t="shared" si="0"/>
        <v>N/A</v>
      </c>
    </row>
    <row r="18" spans="1:21" ht="75" customHeight="1">
      <c r="A18" s="56"/>
      <c r="B18" s="61" t="s">
        <v>43</v>
      </c>
      <c r="C18" s="62" t="s">
        <v>43</v>
      </c>
      <c r="D18" s="62"/>
      <c r="E18" s="62"/>
      <c r="F18" s="62"/>
      <c r="G18" s="62"/>
      <c r="H18" s="62"/>
      <c r="I18" s="62" t="s">
        <v>462</v>
      </c>
      <c r="J18" s="62"/>
      <c r="K18" s="62"/>
      <c r="L18" s="62" t="s">
        <v>463</v>
      </c>
      <c r="M18" s="62"/>
      <c r="N18" s="62"/>
      <c r="O18" s="62"/>
      <c r="P18" s="63" t="s">
        <v>40</v>
      </c>
      <c r="Q18" s="63" t="s">
        <v>60</v>
      </c>
      <c r="R18" s="63">
        <v>84.49</v>
      </c>
      <c r="S18" s="63">
        <v>1</v>
      </c>
      <c r="T18" s="63">
        <v>2.9</v>
      </c>
      <c r="U18" s="65">
        <f t="shared" si="0"/>
        <v>290</v>
      </c>
    </row>
    <row r="19" spans="1:21" ht="75" customHeight="1">
      <c r="A19" s="56"/>
      <c r="B19" s="61" t="s">
        <v>43</v>
      </c>
      <c r="C19" s="62" t="s">
        <v>464</v>
      </c>
      <c r="D19" s="62"/>
      <c r="E19" s="62"/>
      <c r="F19" s="62"/>
      <c r="G19" s="62"/>
      <c r="H19" s="62"/>
      <c r="I19" s="62" t="s">
        <v>465</v>
      </c>
      <c r="J19" s="62"/>
      <c r="K19" s="62"/>
      <c r="L19" s="62" t="s">
        <v>466</v>
      </c>
      <c r="M19" s="62"/>
      <c r="N19" s="62"/>
      <c r="O19" s="62"/>
      <c r="P19" s="63" t="s">
        <v>40</v>
      </c>
      <c r="Q19" s="63" t="s">
        <v>93</v>
      </c>
      <c r="R19" s="63">
        <v>9.09</v>
      </c>
      <c r="S19" s="63" t="s">
        <v>42</v>
      </c>
      <c r="T19" s="63" t="s">
        <v>42</v>
      </c>
      <c r="U19" s="65" t="str">
        <f t="shared" si="0"/>
        <v>N/A</v>
      </c>
    </row>
    <row r="20" spans="1:21" ht="75" customHeight="1">
      <c r="A20" s="56"/>
      <c r="B20" s="61" t="s">
        <v>43</v>
      </c>
      <c r="C20" s="62" t="s">
        <v>467</v>
      </c>
      <c r="D20" s="62"/>
      <c r="E20" s="62"/>
      <c r="F20" s="62"/>
      <c r="G20" s="62"/>
      <c r="H20" s="62"/>
      <c r="I20" s="62" t="s">
        <v>468</v>
      </c>
      <c r="J20" s="62"/>
      <c r="K20" s="62"/>
      <c r="L20" s="62" t="s">
        <v>469</v>
      </c>
      <c r="M20" s="62"/>
      <c r="N20" s="62"/>
      <c r="O20" s="62"/>
      <c r="P20" s="63" t="s">
        <v>40</v>
      </c>
      <c r="Q20" s="63" t="s">
        <v>93</v>
      </c>
      <c r="R20" s="63">
        <v>100</v>
      </c>
      <c r="S20" s="63" t="s">
        <v>42</v>
      </c>
      <c r="T20" s="63" t="s">
        <v>42</v>
      </c>
      <c r="U20" s="65" t="str">
        <f t="shared" si="0"/>
        <v>N/A</v>
      </c>
    </row>
    <row r="21" spans="1:21" ht="75" customHeight="1">
      <c r="A21" s="56"/>
      <c r="B21" s="61" t="s">
        <v>43</v>
      </c>
      <c r="C21" s="62" t="s">
        <v>470</v>
      </c>
      <c r="D21" s="62"/>
      <c r="E21" s="62"/>
      <c r="F21" s="62"/>
      <c r="G21" s="62"/>
      <c r="H21" s="62"/>
      <c r="I21" s="62" t="s">
        <v>471</v>
      </c>
      <c r="J21" s="62"/>
      <c r="K21" s="62"/>
      <c r="L21" s="62" t="s">
        <v>472</v>
      </c>
      <c r="M21" s="62"/>
      <c r="N21" s="62"/>
      <c r="O21" s="62"/>
      <c r="P21" s="63" t="s">
        <v>40</v>
      </c>
      <c r="Q21" s="63" t="s">
        <v>41</v>
      </c>
      <c r="R21" s="63">
        <v>88.7</v>
      </c>
      <c r="S21" s="63" t="s">
        <v>42</v>
      </c>
      <c r="T21" s="63" t="s">
        <v>42</v>
      </c>
      <c r="U21" s="65" t="str">
        <f t="shared" si="0"/>
        <v>N/A</v>
      </c>
    </row>
    <row r="22" spans="1:21" ht="75" customHeight="1">
      <c r="A22" s="56"/>
      <c r="B22" s="61" t="s">
        <v>43</v>
      </c>
      <c r="C22" s="62" t="s">
        <v>473</v>
      </c>
      <c r="D22" s="62"/>
      <c r="E22" s="62"/>
      <c r="F22" s="62"/>
      <c r="G22" s="62"/>
      <c r="H22" s="62"/>
      <c r="I22" s="62" t="s">
        <v>474</v>
      </c>
      <c r="J22" s="62"/>
      <c r="K22" s="62"/>
      <c r="L22" s="62" t="s">
        <v>475</v>
      </c>
      <c r="M22" s="62"/>
      <c r="N22" s="62"/>
      <c r="O22" s="62"/>
      <c r="P22" s="63" t="s">
        <v>40</v>
      </c>
      <c r="Q22" s="63" t="s">
        <v>41</v>
      </c>
      <c r="R22" s="63">
        <v>115.93</v>
      </c>
      <c r="S22" s="63" t="s">
        <v>42</v>
      </c>
      <c r="T22" s="63" t="s">
        <v>42</v>
      </c>
      <c r="U22" s="65" t="str">
        <f t="shared" si="0"/>
        <v>N/A</v>
      </c>
    </row>
    <row r="23" spans="1:21" ht="75" customHeight="1">
      <c r="A23" s="56"/>
      <c r="B23" s="61" t="s">
        <v>43</v>
      </c>
      <c r="C23" s="62" t="s">
        <v>476</v>
      </c>
      <c r="D23" s="62"/>
      <c r="E23" s="62"/>
      <c r="F23" s="62"/>
      <c r="G23" s="62"/>
      <c r="H23" s="62"/>
      <c r="I23" s="62" t="s">
        <v>477</v>
      </c>
      <c r="J23" s="62"/>
      <c r="K23" s="62"/>
      <c r="L23" s="62" t="s">
        <v>478</v>
      </c>
      <c r="M23" s="62"/>
      <c r="N23" s="62"/>
      <c r="O23" s="62"/>
      <c r="P23" s="63" t="s">
        <v>40</v>
      </c>
      <c r="Q23" s="63" t="s">
        <v>116</v>
      </c>
      <c r="R23" s="63">
        <v>57.02</v>
      </c>
      <c r="S23" s="63" t="s">
        <v>42</v>
      </c>
      <c r="T23" s="63" t="s">
        <v>42</v>
      </c>
      <c r="U23" s="65" t="str">
        <f t="shared" si="0"/>
        <v>N/A</v>
      </c>
    </row>
    <row r="24" spans="1:21" ht="75" customHeight="1" thickBot="1">
      <c r="A24" s="56"/>
      <c r="B24" s="61" t="s">
        <v>43</v>
      </c>
      <c r="C24" s="62" t="s">
        <v>479</v>
      </c>
      <c r="D24" s="62"/>
      <c r="E24" s="62"/>
      <c r="F24" s="62"/>
      <c r="G24" s="62"/>
      <c r="H24" s="62"/>
      <c r="I24" s="62" t="s">
        <v>480</v>
      </c>
      <c r="J24" s="62"/>
      <c r="K24" s="62"/>
      <c r="L24" s="62" t="s">
        <v>481</v>
      </c>
      <c r="M24" s="62"/>
      <c r="N24" s="62"/>
      <c r="O24" s="62"/>
      <c r="P24" s="63" t="s">
        <v>40</v>
      </c>
      <c r="Q24" s="63" t="s">
        <v>116</v>
      </c>
      <c r="R24" s="63">
        <v>47.01</v>
      </c>
      <c r="S24" s="63" t="s">
        <v>42</v>
      </c>
      <c r="T24" s="63" t="s">
        <v>42</v>
      </c>
      <c r="U24" s="65" t="str">
        <f t="shared" si="0"/>
        <v>N/A</v>
      </c>
    </row>
    <row r="25" spans="1:21" ht="75" customHeight="1" thickTop="1">
      <c r="A25" s="56"/>
      <c r="B25" s="57" t="s">
        <v>56</v>
      </c>
      <c r="C25" s="58" t="s">
        <v>482</v>
      </c>
      <c r="D25" s="58"/>
      <c r="E25" s="58"/>
      <c r="F25" s="58"/>
      <c r="G25" s="58"/>
      <c r="H25" s="58"/>
      <c r="I25" s="58" t="s">
        <v>483</v>
      </c>
      <c r="J25" s="58"/>
      <c r="K25" s="58"/>
      <c r="L25" s="58" t="s">
        <v>484</v>
      </c>
      <c r="M25" s="58"/>
      <c r="N25" s="58"/>
      <c r="O25" s="58"/>
      <c r="P25" s="59" t="s">
        <v>40</v>
      </c>
      <c r="Q25" s="59" t="s">
        <v>116</v>
      </c>
      <c r="R25" s="59">
        <v>90.09</v>
      </c>
      <c r="S25" s="59" t="s">
        <v>42</v>
      </c>
      <c r="T25" s="59" t="s">
        <v>42</v>
      </c>
      <c r="U25" s="60" t="str">
        <f t="shared" si="0"/>
        <v>N/A</v>
      </c>
    </row>
    <row r="26" spans="1:21" ht="75" customHeight="1">
      <c r="A26" s="56"/>
      <c r="B26" s="61" t="s">
        <v>43</v>
      </c>
      <c r="C26" s="62" t="s">
        <v>485</v>
      </c>
      <c r="D26" s="62"/>
      <c r="E26" s="62"/>
      <c r="F26" s="62"/>
      <c r="G26" s="62"/>
      <c r="H26" s="62"/>
      <c r="I26" s="62" t="s">
        <v>486</v>
      </c>
      <c r="J26" s="62"/>
      <c r="K26" s="62"/>
      <c r="L26" s="62" t="s">
        <v>487</v>
      </c>
      <c r="M26" s="62"/>
      <c r="N26" s="62"/>
      <c r="O26" s="62"/>
      <c r="P26" s="63" t="s">
        <v>40</v>
      </c>
      <c r="Q26" s="63" t="s">
        <v>116</v>
      </c>
      <c r="R26" s="63">
        <v>100</v>
      </c>
      <c r="S26" s="63" t="s">
        <v>42</v>
      </c>
      <c r="T26" s="63" t="s">
        <v>42</v>
      </c>
      <c r="U26" s="65" t="str">
        <f t="shared" si="0"/>
        <v>N/A</v>
      </c>
    </row>
    <row r="27" spans="1:21" ht="75" customHeight="1">
      <c r="A27" s="56"/>
      <c r="B27" s="61" t="s">
        <v>43</v>
      </c>
      <c r="C27" s="62" t="s">
        <v>488</v>
      </c>
      <c r="D27" s="62"/>
      <c r="E27" s="62"/>
      <c r="F27" s="62"/>
      <c r="G27" s="62"/>
      <c r="H27" s="62"/>
      <c r="I27" s="62" t="s">
        <v>489</v>
      </c>
      <c r="J27" s="62"/>
      <c r="K27" s="62"/>
      <c r="L27" s="62" t="s">
        <v>490</v>
      </c>
      <c r="M27" s="62"/>
      <c r="N27" s="62"/>
      <c r="O27" s="62"/>
      <c r="P27" s="63" t="s">
        <v>40</v>
      </c>
      <c r="Q27" s="63" t="s">
        <v>60</v>
      </c>
      <c r="R27" s="63">
        <v>29.63</v>
      </c>
      <c r="S27" s="63">
        <v>0</v>
      </c>
      <c r="T27" s="63">
        <v>0</v>
      </c>
      <c r="U27" s="65" t="str">
        <f t="shared" si="0"/>
        <v>N/A</v>
      </c>
    </row>
    <row r="28" spans="1:21" ht="75" customHeight="1">
      <c r="A28" s="56"/>
      <c r="B28" s="61" t="s">
        <v>43</v>
      </c>
      <c r="C28" s="62" t="s">
        <v>491</v>
      </c>
      <c r="D28" s="62"/>
      <c r="E28" s="62"/>
      <c r="F28" s="62"/>
      <c r="G28" s="62"/>
      <c r="H28" s="62"/>
      <c r="I28" s="62" t="s">
        <v>492</v>
      </c>
      <c r="J28" s="62"/>
      <c r="K28" s="62"/>
      <c r="L28" s="62" t="s">
        <v>493</v>
      </c>
      <c r="M28" s="62"/>
      <c r="N28" s="62"/>
      <c r="O28" s="62"/>
      <c r="P28" s="63" t="s">
        <v>40</v>
      </c>
      <c r="Q28" s="63" t="s">
        <v>60</v>
      </c>
      <c r="R28" s="63">
        <v>40</v>
      </c>
      <c r="S28" s="63">
        <v>0</v>
      </c>
      <c r="T28" s="63">
        <v>0</v>
      </c>
      <c r="U28" s="65" t="str">
        <f t="shared" si="0"/>
        <v>N/A</v>
      </c>
    </row>
    <row r="29" spans="1:21" ht="75" customHeight="1">
      <c r="A29" s="56"/>
      <c r="B29" s="61" t="s">
        <v>43</v>
      </c>
      <c r="C29" s="62" t="s">
        <v>494</v>
      </c>
      <c r="D29" s="62"/>
      <c r="E29" s="62"/>
      <c r="F29" s="62"/>
      <c r="G29" s="62"/>
      <c r="H29" s="62"/>
      <c r="I29" s="62" t="s">
        <v>495</v>
      </c>
      <c r="J29" s="62"/>
      <c r="K29" s="62"/>
      <c r="L29" s="62" t="s">
        <v>496</v>
      </c>
      <c r="M29" s="62"/>
      <c r="N29" s="62"/>
      <c r="O29" s="62"/>
      <c r="P29" s="63" t="s">
        <v>40</v>
      </c>
      <c r="Q29" s="63" t="s">
        <v>106</v>
      </c>
      <c r="R29" s="63">
        <v>41.87</v>
      </c>
      <c r="S29" s="63" t="s">
        <v>42</v>
      </c>
      <c r="T29" s="63" t="s">
        <v>42</v>
      </c>
      <c r="U29" s="65" t="str">
        <f t="shared" si="0"/>
        <v>N/A</v>
      </c>
    </row>
    <row r="30" spans="1:21" ht="75" customHeight="1">
      <c r="A30" s="56"/>
      <c r="B30" s="61" t="s">
        <v>43</v>
      </c>
      <c r="C30" s="62" t="s">
        <v>497</v>
      </c>
      <c r="D30" s="62"/>
      <c r="E30" s="62"/>
      <c r="F30" s="62"/>
      <c r="G30" s="62"/>
      <c r="H30" s="62"/>
      <c r="I30" s="62" t="s">
        <v>498</v>
      </c>
      <c r="J30" s="62"/>
      <c r="K30" s="62"/>
      <c r="L30" s="62" t="s">
        <v>499</v>
      </c>
      <c r="M30" s="62"/>
      <c r="N30" s="62"/>
      <c r="O30" s="62"/>
      <c r="P30" s="63" t="s">
        <v>40</v>
      </c>
      <c r="Q30" s="63" t="s">
        <v>60</v>
      </c>
      <c r="R30" s="63">
        <v>40</v>
      </c>
      <c r="S30" s="63">
        <v>0</v>
      </c>
      <c r="T30" s="63">
        <v>0</v>
      </c>
      <c r="U30" s="65" t="str">
        <f t="shared" si="0"/>
        <v>N/A</v>
      </c>
    </row>
    <row r="31" spans="1:21" ht="75" customHeight="1">
      <c r="A31" s="56"/>
      <c r="B31" s="61" t="s">
        <v>43</v>
      </c>
      <c r="C31" s="62" t="s">
        <v>500</v>
      </c>
      <c r="D31" s="62"/>
      <c r="E31" s="62"/>
      <c r="F31" s="62"/>
      <c r="G31" s="62"/>
      <c r="H31" s="62"/>
      <c r="I31" s="62" t="s">
        <v>501</v>
      </c>
      <c r="J31" s="62"/>
      <c r="K31" s="62"/>
      <c r="L31" s="62" t="s">
        <v>502</v>
      </c>
      <c r="M31" s="62"/>
      <c r="N31" s="62"/>
      <c r="O31" s="62"/>
      <c r="P31" s="63" t="s">
        <v>40</v>
      </c>
      <c r="Q31" s="63" t="s">
        <v>106</v>
      </c>
      <c r="R31" s="63">
        <v>100</v>
      </c>
      <c r="S31" s="63" t="s">
        <v>42</v>
      </c>
      <c r="T31" s="63" t="s">
        <v>42</v>
      </c>
      <c r="U31" s="65" t="str">
        <f t="shared" si="0"/>
        <v>N/A</v>
      </c>
    </row>
    <row r="32" spans="1:21" ht="75" customHeight="1">
      <c r="A32" s="56"/>
      <c r="B32" s="61" t="s">
        <v>43</v>
      </c>
      <c r="C32" s="62" t="s">
        <v>503</v>
      </c>
      <c r="D32" s="62"/>
      <c r="E32" s="62"/>
      <c r="F32" s="62"/>
      <c r="G32" s="62"/>
      <c r="H32" s="62"/>
      <c r="I32" s="62" t="s">
        <v>504</v>
      </c>
      <c r="J32" s="62"/>
      <c r="K32" s="62"/>
      <c r="L32" s="62" t="s">
        <v>505</v>
      </c>
      <c r="M32" s="62"/>
      <c r="N32" s="62"/>
      <c r="O32" s="62"/>
      <c r="P32" s="63" t="s">
        <v>40</v>
      </c>
      <c r="Q32" s="63" t="s">
        <v>60</v>
      </c>
      <c r="R32" s="63">
        <v>38.69</v>
      </c>
      <c r="S32" s="63">
        <v>0</v>
      </c>
      <c r="T32" s="63">
        <v>0</v>
      </c>
      <c r="U32" s="65" t="str">
        <f t="shared" si="0"/>
        <v>N/A</v>
      </c>
    </row>
    <row r="33" spans="1:22" ht="75" customHeight="1">
      <c r="A33" s="56"/>
      <c r="B33" s="61" t="s">
        <v>43</v>
      </c>
      <c r="C33" s="62" t="s">
        <v>506</v>
      </c>
      <c r="D33" s="62"/>
      <c r="E33" s="62"/>
      <c r="F33" s="62"/>
      <c r="G33" s="62"/>
      <c r="H33" s="62"/>
      <c r="I33" s="62" t="s">
        <v>507</v>
      </c>
      <c r="J33" s="62"/>
      <c r="K33" s="62"/>
      <c r="L33" s="62" t="s">
        <v>508</v>
      </c>
      <c r="M33" s="62"/>
      <c r="N33" s="62"/>
      <c r="O33" s="62"/>
      <c r="P33" s="63" t="s">
        <v>40</v>
      </c>
      <c r="Q33" s="63" t="s">
        <v>60</v>
      </c>
      <c r="R33" s="63">
        <v>54.55</v>
      </c>
      <c r="S33" s="63">
        <v>0</v>
      </c>
      <c r="T33" s="63">
        <v>0</v>
      </c>
      <c r="U33" s="65" t="str">
        <f t="shared" si="0"/>
        <v>N/A</v>
      </c>
    </row>
    <row r="34" spans="1:22" ht="75" customHeight="1">
      <c r="A34" s="56"/>
      <c r="B34" s="61" t="s">
        <v>43</v>
      </c>
      <c r="C34" s="62" t="s">
        <v>509</v>
      </c>
      <c r="D34" s="62"/>
      <c r="E34" s="62"/>
      <c r="F34" s="62"/>
      <c r="G34" s="62"/>
      <c r="H34" s="62"/>
      <c r="I34" s="62" t="s">
        <v>510</v>
      </c>
      <c r="J34" s="62"/>
      <c r="K34" s="62"/>
      <c r="L34" s="62" t="s">
        <v>511</v>
      </c>
      <c r="M34" s="62"/>
      <c r="N34" s="62"/>
      <c r="O34" s="62"/>
      <c r="P34" s="63" t="s">
        <v>40</v>
      </c>
      <c r="Q34" s="63" t="s">
        <v>116</v>
      </c>
      <c r="R34" s="63">
        <v>100</v>
      </c>
      <c r="S34" s="63" t="s">
        <v>42</v>
      </c>
      <c r="T34" s="63" t="s">
        <v>42</v>
      </c>
      <c r="U34" s="65" t="str">
        <f t="shared" si="0"/>
        <v>N/A</v>
      </c>
    </row>
    <row r="35" spans="1:22" ht="75" customHeight="1" thickBot="1">
      <c r="A35" s="56"/>
      <c r="B35" s="61" t="s">
        <v>43</v>
      </c>
      <c r="C35" s="62" t="s">
        <v>512</v>
      </c>
      <c r="D35" s="62"/>
      <c r="E35" s="62"/>
      <c r="F35" s="62"/>
      <c r="G35" s="62"/>
      <c r="H35" s="62"/>
      <c r="I35" s="62" t="s">
        <v>513</v>
      </c>
      <c r="J35" s="62"/>
      <c r="K35" s="62"/>
      <c r="L35" s="62" t="s">
        <v>514</v>
      </c>
      <c r="M35" s="62"/>
      <c r="N35" s="62"/>
      <c r="O35" s="62"/>
      <c r="P35" s="63" t="s">
        <v>40</v>
      </c>
      <c r="Q35" s="63" t="s">
        <v>60</v>
      </c>
      <c r="R35" s="63">
        <v>100</v>
      </c>
      <c r="S35" s="63">
        <v>24.19</v>
      </c>
      <c r="T35" s="63">
        <v>21.14</v>
      </c>
      <c r="U35" s="65">
        <f t="shared" si="0"/>
        <v>87.391484084332376</v>
      </c>
    </row>
    <row r="36" spans="1:22" ht="22.5" customHeight="1" thickTop="1" thickBot="1">
      <c r="B36" s="9" t="s">
        <v>61</v>
      </c>
      <c r="C36" s="10"/>
      <c r="D36" s="10"/>
      <c r="E36" s="10"/>
      <c r="F36" s="10"/>
      <c r="G36" s="10"/>
      <c r="H36" s="11"/>
      <c r="I36" s="11"/>
      <c r="J36" s="11"/>
      <c r="K36" s="11"/>
      <c r="L36" s="11"/>
      <c r="M36" s="11"/>
      <c r="N36" s="11"/>
      <c r="O36" s="11"/>
      <c r="P36" s="11"/>
      <c r="Q36" s="11"/>
      <c r="R36" s="11"/>
      <c r="S36" s="11"/>
      <c r="T36" s="11"/>
      <c r="U36" s="12"/>
      <c r="V36" s="66"/>
    </row>
    <row r="37" spans="1:22" ht="26.25" customHeight="1" thickTop="1">
      <c r="B37" s="67"/>
      <c r="C37" s="68"/>
      <c r="D37" s="68"/>
      <c r="E37" s="68"/>
      <c r="F37" s="68"/>
      <c r="G37" s="68"/>
      <c r="H37" s="69"/>
      <c r="I37" s="69"/>
      <c r="J37" s="69"/>
      <c r="K37" s="69"/>
      <c r="L37" s="69"/>
      <c r="M37" s="69"/>
      <c r="N37" s="69"/>
      <c r="O37" s="69"/>
      <c r="P37" s="70"/>
      <c r="Q37" s="71"/>
      <c r="R37" s="72" t="s">
        <v>62</v>
      </c>
      <c r="S37" s="40" t="s">
        <v>63</v>
      </c>
      <c r="T37" s="72" t="s">
        <v>64</v>
      </c>
      <c r="U37" s="40" t="s">
        <v>65</v>
      </c>
    </row>
    <row r="38" spans="1:22" ht="26.25" customHeight="1" thickBot="1">
      <c r="B38" s="73"/>
      <c r="C38" s="74"/>
      <c r="D38" s="74"/>
      <c r="E38" s="74"/>
      <c r="F38" s="74"/>
      <c r="G38" s="74"/>
      <c r="H38" s="75"/>
      <c r="I38" s="75"/>
      <c r="J38" s="75"/>
      <c r="K38" s="75"/>
      <c r="L38" s="75"/>
      <c r="M38" s="75"/>
      <c r="N38" s="75"/>
      <c r="O38" s="75"/>
      <c r="P38" s="76"/>
      <c r="Q38" s="77"/>
      <c r="R38" s="78" t="s">
        <v>66</v>
      </c>
      <c r="S38" s="77" t="s">
        <v>66</v>
      </c>
      <c r="T38" s="77" t="s">
        <v>66</v>
      </c>
      <c r="U38" s="77" t="s">
        <v>67</v>
      </c>
    </row>
    <row r="39" spans="1:22" ht="13.5" customHeight="1" thickBot="1">
      <c r="B39" s="79" t="s">
        <v>68</v>
      </c>
      <c r="C39" s="80"/>
      <c r="D39" s="80"/>
      <c r="E39" s="81"/>
      <c r="F39" s="81"/>
      <c r="G39" s="81"/>
      <c r="H39" s="82"/>
      <c r="I39" s="82"/>
      <c r="J39" s="82"/>
      <c r="K39" s="82"/>
      <c r="L39" s="82"/>
      <c r="M39" s="82"/>
      <c r="N39" s="82"/>
      <c r="O39" s="82"/>
      <c r="P39" s="83"/>
      <c r="Q39" s="83"/>
      <c r="R39" s="84">
        <f>16580.082891</f>
        <v>16580.082890999998</v>
      </c>
      <c r="S39" s="84">
        <f>16055.59755</f>
        <v>16055.59755</v>
      </c>
      <c r="T39" s="84">
        <f>16143.73849911</f>
        <v>16143.738499110001</v>
      </c>
      <c r="U39" s="85">
        <f>+IF(ISERR(T39/S39*100),"N/A",T39/S39*100)</f>
        <v>100.54897333366455</v>
      </c>
    </row>
    <row r="40" spans="1:22" ht="13.5" customHeight="1" thickBot="1">
      <c r="B40" s="86" t="s">
        <v>69</v>
      </c>
      <c r="C40" s="87"/>
      <c r="D40" s="87"/>
      <c r="E40" s="88"/>
      <c r="F40" s="88"/>
      <c r="G40" s="88"/>
      <c r="H40" s="89"/>
      <c r="I40" s="89"/>
      <c r="J40" s="89"/>
      <c r="K40" s="89"/>
      <c r="L40" s="89"/>
      <c r="M40" s="89"/>
      <c r="N40" s="89"/>
      <c r="O40" s="89"/>
      <c r="P40" s="90"/>
      <c r="Q40" s="90"/>
      <c r="R40" s="84">
        <f>16505.74181733</f>
        <v>16505.741817329999</v>
      </c>
      <c r="S40" s="84">
        <f>16467.38904186</f>
        <v>16467.389041859999</v>
      </c>
      <c r="T40" s="84">
        <f>16143.73849911</f>
        <v>16143.738499110001</v>
      </c>
      <c r="U40" s="85">
        <f>+IF(ISERR(T40/S40*100),"N/A",T40/S40*100)</f>
        <v>98.03459709412779</v>
      </c>
    </row>
    <row r="41" spans="1:22" ht="14.7" customHeight="1" thickTop="1" thickBot="1">
      <c r="B41" s="9" t="s">
        <v>70</v>
      </c>
      <c r="C41" s="10"/>
      <c r="D41" s="10"/>
      <c r="E41" s="10"/>
      <c r="F41" s="10"/>
      <c r="G41" s="10"/>
      <c r="H41" s="11"/>
      <c r="I41" s="11"/>
      <c r="J41" s="11"/>
      <c r="K41" s="11"/>
      <c r="L41" s="11"/>
      <c r="M41" s="11"/>
      <c r="N41" s="11"/>
      <c r="O41" s="11"/>
      <c r="P41" s="11"/>
      <c r="Q41" s="11"/>
      <c r="R41" s="11"/>
      <c r="S41" s="11"/>
      <c r="T41" s="11"/>
      <c r="U41" s="12"/>
    </row>
    <row r="42" spans="1:22" ht="44.25" customHeight="1" thickTop="1">
      <c r="B42" s="91" t="s">
        <v>71</v>
      </c>
      <c r="C42" s="93"/>
      <c r="D42" s="93"/>
      <c r="E42" s="93"/>
      <c r="F42" s="93"/>
      <c r="G42" s="93"/>
      <c r="H42" s="93"/>
      <c r="I42" s="93"/>
      <c r="J42" s="93"/>
      <c r="K42" s="93"/>
      <c r="L42" s="93"/>
      <c r="M42" s="93"/>
      <c r="N42" s="93"/>
      <c r="O42" s="93"/>
      <c r="P42" s="93"/>
      <c r="Q42" s="93"/>
      <c r="R42" s="93"/>
      <c r="S42" s="93"/>
      <c r="T42" s="93"/>
      <c r="U42" s="92"/>
    </row>
    <row r="43" spans="1:22" ht="34.5" customHeight="1">
      <c r="B43" s="94" t="s">
        <v>515</v>
      </c>
      <c r="C43" s="96"/>
      <c r="D43" s="96"/>
      <c r="E43" s="96"/>
      <c r="F43" s="96"/>
      <c r="G43" s="96"/>
      <c r="H43" s="96"/>
      <c r="I43" s="96"/>
      <c r="J43" s="96"/>
      <c r="K43" s="96"/>
      <c r="L43" s="96"/>
      <c r="M43" s="96"/>
      <c r="N43" s="96"/>
      <c r="O43" s="96"/>
      <c r="P43" s="96"/>
      <c r="Q43" s="96"/>
      <c r="R43" s="96"/>
      <c r="S43" s="96"/>
      <c r="T43" s="96"/>
      <c r="U43" s="95"/>
    </row>
    <row r="44" spans="1:22" ht="34.5" customHeight="1">
      <c r="B44" s="94" t="s">
        <v>73</v>
      </c>
      <c r="C44" s="96"/>
      <c r="D44" s="96"/>
      <c r="E44" s="96"/>
      <c r="F44" s="96"/>
      <c r="G44" s="96"/>
      <c r="H44" s="96"/>
      <c r="I44" s="96"/>
      <c r="J44" s="96"/>
      <c r="K44" s="96"/>
      <c r="L44" s="96"/>
      <c r="M44" s="96"/>
      <c r="N44" s="96"/>
      <c r="O44" s="96"/>
      <c r="P44" s="96"/>
      <c r="Q44" s="96"/>
      <c r="R44" s="96"/>
      <c r="S44" s="96"/>
      <c r="T44" s="96"/>
      <c r="U44" s="95"/>
    </row>
    <row r="45" spans="1:22" ht="34.5" customHeight="1">
      <c r="B45" s="94" t="s">
        <v>516</v>
      </c>
      <c r="C45" s="96"/>
      <c r="D45" s="96"/>
      <c r="E45" s="96"/>
      <c r="F45" s="96"/>
      <c r="G45" s="96"/>
      <c r="H45" s="96"/>
      <c r="I45" s="96"/>
      <c r="J45" s="96"/>
      <c r="K45" s="96"/>
      <c r="L45" s="96"/>
      <c r="M45" s="96"/>
      <c r="N45" s="96"/>
      <c r="O45" s="96"/>
      <c r="P45" s="96"/>
      <c r="Q45" s="96"/>
      <c r="R45" s="96"/>
      <c r="S45" s="96"/>
      <c r="T45" s="96"/>
      <c r="U45" s="95"/>
    </row>
    <row r="46" spans="1:22" ht="34.5" customHeight="1">
      <c r="B46" s="94" t="s">
        <v>517</v>
      </c>
      <c r="C46" s="96"/>
      <c r="D46" s="96"/>
      <c r="E46" s="96"/>
      <c r="F46" s="96"/>
      <c r="G46" s="96"/>
      <c r="H46" s="96"/>
      <c r="I46" s="96"/>
      <c r="J46" s="96"/>
      <c r="K46" s="96"/>
      <c r="L46" s="96"/>
      <c r="M46" s="96"/>
      <c r="N46" s="96"/>
      <c r="O46" s="96"/>
      <c r="P46" s="96"/>
      <c r="Q46" s="96"/>
      <c r="R46" s="96"/>
      <c r="S46" s="96"/>
      <c r="T46" s="96"/>
      <c r="U46" s="95"/>
    </row>
    <row r="47" spans="1:22" ht="34.5" customHeight="1">
      <c r="B47" s="94" t="s">
        <v>518</v>
      </c>
      <c r="C47" s="96"/>
      <c r="D47" s="96"/>
      <c r="E47" s="96"/>
      <c r="F47" s="96"/>
      <c r="G47" s="96"/>
      <c r="H47" s="96"/>
      <c r="I47" s="96"/>
      <c r="J47" s="96"/>
      <c r="K47" s="96"/>
      <c r="L47" s="96"/>
      <c r="M47" s="96"/>
      <c r="N47" s="96"/>
      <c r="O47" s="96"/>
      <c r="P47" s="96"/>
      <c r="Q47" s="96"/>
      <c r="R47" s="96"/>
      <c r="S47" s="96"/>
      <c r="T47" s="96"/>
      <c r="U47" s="95"/>
    </row>
    <row r="48" spans="1:22" ht="34.5" customHeight="1">
      <c r="B48" s="94" t="s">
        <v>519</v>
      </c>
      <c r="C48" s="96"/>
      <c r="D48" s="96"/>
      <c r="E48" s="96"/>
      <c r="F48" s="96"/>
      <c r="G48" s="96"/>
      <c r="H48" s="96"/>
      <c r="I48" s="96"/>
      <c r="J48" s="96"/>
      <c r="K48" s="96"/>
      <c r="L48" s="96"/>
      <c r="M48" s="96"/>
      <c r="N48" s="96"/>
      <c r="O48" s="96"/>
      <c r="P48" s="96"/>
      <c r="Q48" s="96"/>
      <c r="R48" s="96"/>
      <c r="S48" s="96"/>
      <c r="T48" s="96"/>
      <c r="U48" s="95"/>
    </row>
    <row r="49" spans="2:21" ht="34.5" customHeight="1">
      <c r="B49" s="94" t="s">
        <v>520</v>
      </c>
      <c r="C49" s="96"/>
      <c r="D49" s="96"/>
      <c r="E49" s="96"/>
      <c r="F49" s="96"/>
      <c r="G49" s="96"/>
      <c r="H49" s="96"/>
      <c r="I49" s="96"/>
      <c r="J49" s="96"/>
      <c r="K49" s="96"/>
      <c r="L49" s="96"/>
      <c r="M49" s="96"/>
      <c r="N49" s="96"/>
      <c r="O49" s="96"/>
      <c r="P49" s="96"/>
      <c r="Q49" s="96"/>
      <c r="R49" s="96"/>
      <c r="S49" s="96"/>
      <c r="T49" s="96"/>
      <c r="U49" s="95"/>
    </row>
    <row r="50" spans="2:21" ht="124.8" customHeight="1">
      <c r="B50" s="94" t="s">
        <v>521</v>
      </c>
      <c r="C50" s="96"/>
      <c r="D50" s="96"/>
      <c r="E50" s="96"/>
      <c r="F50" s="96"/>
      <c r="G50" s="96"/>
      <c r="H50" s="96"/>
      <c r="I50" s="96"/>
      <c r="J50" s="96"/>
      <c r="K50" s="96"/>
      <c r="L50" s="96"/>
      <c r="M50" s="96"/>
      <c r="N50" s="96"/>
      <c r="O50" s="96"/>
      <c r="P50" s="96"/>
      <c r="Q50" s="96"/>
      <c r="R50" s="96"/>
      <c r="S50" s="96"/>
      <c r="T50" s="96"/>
      <c r="U50" s="95"/>
    </row>
    <row r="51" spans="2:21" ht="25.2" customHeight="1">
      <c r="B51" s="94" t="s">
        <v>522</v>
      </c>
      <c r="C51" s="96"/>
      <c r="D51" s="96"/>
      <c r="E51" s="96"/>
      <c r="F51" s="96"/>
      <c r="G51" s="96"/>
      <c r="H51" s="96"/>
      <c r="I51" s="96"/>
      <c r="J51" s="96"/>
      <c r="K51" s="96"/>
      <c r="L51" s="96"/>
      <c r="M51" s="96"/>
      <c r="N51" s="96"/>
      <c r="O51" s="96"/>
      <c r="P51" s="96"/>
      <c r="Q51" s="96"/>
      <c r="R51" s="96"/>
      <c r="S51" s="96"/>
      <c r="T51" s="96"/>
      <c r="U51" s="95"/>
    </row>
    <row r="52" spans="2:21" ht="34.5" customHeight="1">
      <c r="B52" s="94" t="s">
        <v>523</v>
      </c>
      <c r="C52" s="96"/>
      <c r="D52" s="96"/>
      <c r="E52" s="96"/>
      <c r="F52" s="96"/>
      <c r="G52" s="96"/>
      <c r="H52" s="96"/>
      <c r="I52" s="96"/>
      <c r="J52" s="96"/>
      <c r="K52" s="96"/>
      <c r="L52" s="96"/>
      <c r="M52" s="96"/>
      <c r="N52" s="96"/>
      <c r="O52" s="96"/>
      <c r="P52" s="96"/>
      <c r="Q52" s="96"/>
      <c r="R52" s="96"/>
      <c r="S52" s="96"/>
      <c r="T52" s="96"/>
      <c r="U52" s="95"/>
    </row>
    <row r="53" spans="2:21" ht="34.5" customHeight="1">
      <c r="B53" s="94" t="s">
        <v>524</v>
      </c>
      <c r="C53" s="96"/>
      <c r="D53" s="96"/>
      <c r="E53" s="96"/>
      <c r="F53" s="96"/>
      <c r="G53" s="96"/>
      <c r="H53" s="96"/>
      <c r="I53" s="96"/>
      <c r="J53" s="96"/>
      <c r="K53" s="96"/>
      <c r="L53" s="96"/>
      <c r="M53" s="96"/>
      <c r="N53" s="96"/>
      <c r="O53" s="96"/>
      <c r="P53" s="96"/>
      <c r="Q53" s="96"/>
      <c r="R53" s="96"/>
      <c r="S53" s="96"/>
      <c r="T53" s="96"/>
      <c r="U53" s="95"/>
    </row>
    <row r="54" spans="2:21" ht="34.5" customHeight="1">
      <c r="B54" s="94" t="s">
        <v>525</v>
      </c>
      <c r="C54" s="96"/>
      <c r="D54" s="96"/>
      <c r="E54" s="96"/>
      <c r="F54" s="96"/>
      <c r="G54" s="96"/>
      <c r="H54" s="96"/>
      <c r="I54" s="96"/>
      <c r="J54" s="96"/>
      <c r="K54" s="96"/>
      <c r="L54" s="96"/>
      <c r="M54" s="96"/>
      <c r="N54" s="96"/>
      <c r="O54" s="96"/>
      <c r="P54" s="96"/>
      <c r="Q54" s="96"/>
      <c r="R54" s="96"/>
      <c r="S54" s="96"/>
      <c r="T54" s="96"/>
      <c r="U54" s="95"/>
    </row>
    <row r="55" spans="2:21" ht="16.2" customHeight="1">
      <c r="B55" s="94" t="s">
        <v>526</v>
      </c>
      <c r="C55" s="96"/>
      <c r="D55" s="96"/>
      <c r="E55" s="96"/>
      <c r="F55" s="96"/>
      <c r="G55" s="96"/>
      <c r="H55" s="96"/>
      <c r="I55" s="96"/>
      <c r="J55" s="96"/>
      <c r="K55" s="96"/>
      <c r="L55" s="96"/>
      <c r="M55" s="96"/>
      <c r="N55" s="96"/>
      <c r="O55" s="96"/>
      <c r="P55" s="96"/>
      <c r="Q55" s="96"/>
      <c r="R55" s="96"/>
      <c r="S55" s="96"/>
      <c r="T55" s="96"/>
      <c r="U55" s="95"/>
    </row>
    <row r="56" spans="2:21" ht="34.5" customHeight="1">
      <c r="B56" s="94" t="s">
        <v>527</v>
      </c>
      <c r="C56" s="96"/>
      <c r="D56" s="96"/>
      <c r="E56" s="96"/>
      <c r="F56" s="96"/>
      <c r="G56" s="96"/>
      <c r="H56" s="96"/>
      <c r="I56" s="96"/>
      <c r="J56" s="96"/>
      <c r="K56" s="96"/>
      <c r="L56" s="96"/>
      <c r="M56" s="96"/>
      <c r="N56" s="96"/>
      <c r="O56" s="96"/>
      <c r="P56" s="96"/>
      <c r="Q56" s="96"/>
      <c r="R56" s="96"/>
      <c r="S56" s="96"/>
      <c r="T56" s="96"/>
      <c r="U56" s="95"/>
    </row>
    <row r="57" spans="2:21" ht="34.5" customHeight="1">
      <c r="B57" s="94" t="s">
        <v>528</v>
      </c>
      <c r="C57" s="96"/>
      <c r="D57" s="96"/>
      <c r="E57" s="96"/>
      <c r="F57" s="96"/>
      <c r="G57" s="96"/>
      <c r="H57" s="96"/>
      <c r="I57" s="96"/>
      <c r="J57" s="96"/>
      <c r="K57" s="96"/>
      <c r="L57" s="96"/>
      <c r="M57" s="96"/>
      <c r="N57" s="96"/>
      <c r="O57" s="96"/>
      <c r="P57" s="96"/>
      <c r="Q57" s="96"/>
      <c r="R57" s="96"/>
      <c r="S57" s="96"/>
      <c r="T57" s="96"/>
      <c r="U57" s="95"/>
    </row>
    <row r="58" spans="2:21" ht="34.5" customHeight="1">
      <c r="B58" s="94" t="s">
        <v>529</v>
      </c>
      <c r="C58" s="96"/>
      <c r="D58" s="96"/>
      <c r="E58" s="96"/>
      <c r="F58" s="96"/>
      <c r="G58" s="96"/>
      <c r="H58" s="96"/>
      <c r="I58" s="96"/>
      <c r="J58" s="96"/>
      <c r="K58" s="96"/>
      <c r="L58" s="96"/>
      <c r="M58" s="96"/>
      <c r="N58" s="96"/>
      <c r="O58" s="96"/>
      <c r="P58" s="96"/>
      <c r="Q58" s="96"/>
      <c r="R58" s="96"/>
      <c r="S58" s="96"/>
      <c r="T58" s="96"/>
      <c r="U58" s="95"/>
    </row>
    <row r="59" spans="2:21" ht="33.299999999999997" customHeight="1">
      <c r="B59" s="94" t="s">
        <v>530</v>
      </c>
      <c r="C59" s="96"/>
      <c r="D59" s="96"/>
      <c r="E59" s="96"/>
      <c r="F59" s="96"/>
      <c r="G59" s="96"/>
      <c r="H59" s="96"/>
      <c r="I59" s="96"/>
      <c r="J59" s="96"/>
      <c r="K59" s="96"/>
      <c r="L59" s="96"/>
      <c r="M59" s="96"/>
      <c r="N59" s="96"/>
      <c r="O59" s="96"/>
      <c r="P59" s="96"/>
      <c r="Q59" s="96"/>
      <c r="R59" s="96"/>
      <c r="S59" s="96"/>
      <c r="T59" s="96"/>
      <c r="U59" s="95"/>
    </row>
    <row r="60" spans="2:21" ht="36.75" customHeight="1">
      <c r="B60" s="94" t="s">
        <v>531</v>
      </c>
      <c r="C60" s="96"/>
      <c r="D60" s="96"/>
      <c r="E60" s="96"/>
      <c r="F60" s="96"/>
      <c r="G60" s="96"/>
      <c r="H60" s="96"/>
      <c r="I60" s="96"/>
      <c r="J60" s="96"/>
      <c r="K60" s="96"/>
      <c r="L60" s="96"/>
      <c r="M60" s="96"/>
      <c r="N60" s="96"/>
      <c r="O60" s="96"/>
      <c r="P60" s="96"/>
      <c r="Q60" s="96"/>
      <c r="R60" s="96"/>
      <c r="S60" s="96"/>
      <c r="T60" s="96"/>
      <c r="U60" s="95"/>
    </row>
    <row r="61" spans="2:21" ht="34.5" customHeight="1">
      <c r="B61" s="94" t="s">
        <v>532</v>
      </c>
      <c r="C61" s="96"/>
      <c r="D61" s="96"/>
      <c r="E61" s="96"/>
      <c r="F61" s="96"/>
      <c r="G61" s="96"/>
      <c r="H61" s="96"/>
      <c r="I61" s="96"/>
      <c r="J61" s="96"/>
      <c r="K61" s="96"/>
      <c r="L61" s="96"/>
      <c r="M61" s="96"/>
      <c r="N61" s="96"/>
      <c r="O61" s="96"/>
      <c r="P61" s="96"/>
      <c r="Q61" s="96"/>
      <c r="R61" s="96"/>
      <c r="S61" s="96"/>
      <c r="T61" s="96"/>
      <c r="U61" s="95"/>
    </row>
    <row r="62" spans="2:21" ht="16.5" customHeight="1">
      <c r="B62" s="94" t="s">
        <v>533</v>
      </c>
      <c r="C62" s="96"/>
      <c r="D62" s="96"/>
      <c r="E62" s="96"/>
      <c r="F62" s="96"/>
      <c r="G62" s="96"/>
      <c r="H62" s="96"/>
      <c r="I62" s="96"/>
      <c r="J62" s="96"/>
      <c r="K62" s="96"/>
      <c r="L62" s="96"/>
      <c r="M62" s="96"/>
      <c r="N62" s="96"/>
      <c r="O62" s="96"/>
      <c r="P62" s="96"/>
      <c r="Q62" s="96"/>
      <c r="R62" s="96"/>
      <c r="S62" s="96"/>
      <c r="T62" s="96"/>
      <c r="U62" s="95"/>
    </row>
    <row r="63" spans="2:21" ht="34.5" customHeight="1">
      <c r="B63" s="94" t="s">
        <v>534</v>
      </c>
      <c r="C63" s="96"/>
      <c r="D63" s="96"/>
      <c r="E63" s="96"/>
      <c r="F63" s="96"/>
      <c r="G63" s="96"/>
      <c r="H63" s="96"/>
      <c r="I63" s="96"/>
      <c r="J63" s="96"/>
      <c r="K63" s="96"/>
      <c r="L63" s="96"/>
      <c r="M63" s="96"/>
      <c r="N63" s="96"/>
      <c r="O63" s="96"/>
      <c r="P63" s="96"/>
      <c r="Q63" s="96"/>
      <c r="R63" s="96"/>
      <c r="S63" s="96"/>
      <c r="T63" s="96"/>
      <c r="U63" s="95"/>
    </row>
    <row r="64" spans="2:21" ht="20.55" customHeight="1">
      <c r="B64" s="94" t="s">
        <v>535</v>
      </c>
      <c r="C64" s="96"/>
      <c r="D64" s="96"/>
      <c r="E64" s="96"/>
      <c r="F64" s="96"/>
      <c r="G64" s="96"/>
      <c r="H64" s="96"/>
      <c r="I64" s="96"/>
      <c r="J64" s="96"/>
      <c r="K64" s="96"/>
      <c r="L64" s="96"/>
      <c r="M64" s="96"/>
      <c r="N64" s="96"/>
      <c r="O64" s="96"/>
      <c r="P64" s="96"/>
      <c r="Q64" s="96"/>
      <c r="R64" s="96"/>
      <c r="S64" s="96"/>
      <c r="T64" s="96"/>
      <c r="U64" s="95"/>
    </row>
    <row r="65" spans="2:21" ht="21" customHeight="1">
      <c r="B65" s="94" t="s">
        <v>536</v>
      </c>
      <c r="C65" s="96"/>
      <c r="D65" s="96"/>
      <c r="E65" s="96"/>
      <c r="F65" s="96"/>
      <c r="G65" s="96"/>
      <c r="H65" s="96"/>
      <c r="I65" s="96"/>
      <c r="J65" s="96"/>
      <c r="K65" s="96"/>
      <c r="L65" s="96"/>
      <c r="M65" s="96"/>
      <c r="N65" s="96"/>
      <c r="O65" s="96"/>
      <c r="P65" s="96"/>
      <c r="Q65" s="96"/>
      <c r="R65" s="96"/>
      <c r="S65" s="96"/>
      <c r="T65" s="96"/>
      <c r="U65" s="95"/>
    </row>
    <row r="66" spans="2:21" ht="23.25" customHeight="1">
      <c r="B66" s="94" t="s">
        <v>537</v>
      </c>
      <c r="C66" s="96"/>
      <c r="D66" s="96"/>
      <c r="E66" s="96"/>
      <c r="F66" s="96"/>
      <c r="G66" s="96"/>
      <c r="H66" s="96"/>
      <c r="I66" s="96"/>
      <c r="J66" s="96"/>
      <c r="K66" s="96"/>
      <c r="L66" s="96"/>
      <c r="M66" s="96"/>
      <c r="N66" s="96"/>
      <c r="O66" s="96"/>
      <c r="P66" s="96"/>
      <c r="Q66" s="96"/>
      <c r="R66" s="96"/>
      <c r="S66" s="96"/>
      <c r="T66" s="96"/>
      <c r="U66" s="95"/>
    </row>
    <row r="67" spans="2:21" ht="95.7" customHeight="1" thickBot="1">
      <c r="B67" s="97" t="s">
        <v>538</v>
      </c>
      <c r="C67" s="99"/>
      <c r="D67" s="99"/>
      <c r="E67" s="99"/>
      <c r="F67" s="99"/>
      <c r="G67" s="99"/>
      <c r="H67" s="99"/>
      <c r="I67" s="99"/>
      <c r="J67" s="99"/>
      <c r="K67" s="99"/>
      <c r="L67" s="99"/>
      <c r="M67" s="99"/>
      <c r="N67" s="99"/>
      <c r="O67" s="99"/>
      <c r="P67" s="99"/>
      <c r="Q67" s="99"/>
      <c r="R67" s="99"/>
      <c r="S67" s="99"/>
      <c r="T67" s="99"/>
      <c r="U67" s="98"/>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3.77734375" style="1" customWidth="1"/>
    <col min="9" max="9" width="7.33203125" style="1" customWidth="1"/>
    <col min="10" max="10" width="8.77734375" style="1" customWidth="1"/>
    <col min="11" max="11" width="27" style="1" customWidth="1"/>
    <col min="12" max="12" width="8.6640625" style="1" customWidth="1"/>
    <col min="13" max="13" width="6.77734375" style="1" customWidth="1"/>
    <col min="14" max="14" width="9.21875" style="1" customWidth="1"/>
    <col min="15" max="15" width="23.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539</v>
      </c>
      <c r="D4" s="15" t="s">
        <v>540</v>
      </c>
      <c r="E4" s="15"/>
      <c r="F4" s="15"/>
      <c r="G4" s="15"/>
      <c r="H4" s="15"/>
      <c r="I4" s="16"/>
      <c r="J4" s="17" t="s">
        <v>6</v>
      </c>
      <c r="K4" s="18" t="s">
        <v>7</v>
      </c>
      <c r="L4" s="19" t="s">
        <v>8</v>
      </c>
      <c r="M4" s="19"/>
      <c r="N4" s="19"/>
      <c r="O4" s="19"/>
      <c r="P4" s="17" t="s">
        <v>9</v>
      </c>
      <c r="Q4" s="19" t="s">
        <v>541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6" customHeight="1" thickTop="1" thickBot="1">
      <c r="A11" s="56"/>
      <c r="B11" s="57" t="s">
        <v>36</v>
      </c>
      <c r="C11" s="58" t="s">
        <v>542</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23" si="0">IF(ISERR(T11/S11*100),"N/A",T11/S11*100)</f>
        <v>N/A</v>
      </c>
    </row>
    <row r="12" spans="1:34" ht="75" customHeight="1" thickTop="1" thickBot="1">
      <c r="A12" s="56"/>
      <c r="B12" s="57" t="s">
        <v>46</v>
      </c>
      <c r="C12" s="58" t="s">
        <v>543</v>
      </c>
      <c r="D12" s="58"/>
      <c r="E12" s="58"/>
      <c r="F12" s="58"/>
      <c r="G12" s="58"/>
      <c r="H12" s="58"/>
      <c r="I12" s="58" t="s">
        <v>544</v>
      </c>
      <c r="J12" s="58"/>
      <c r="K12" s="58"/>
      <c r="L12" s="58" t="s">
        <v>545</v>
      </c>
      <c r="M12" s="58"/>
      <c r="N12" s="58"/>
      <c r="O12" s="58"/>
      <c r="P12" s="59" t="s">
        <v>40</v>
      </c>
      <c r="Q12" s="59" t="s">
        <v>41</v>
      </c>
      <c r="R12" s="59">
        <v>95.48</v>
      </c>
      <c r="S12" s="59" t="s">
        <v>42</v>
      </c>
      <c r="T12" s="59" t="s">
        <v>42</v>
      </c>
      <c r="U12" s="60" t="str">
        <f t="shared" si="0"/>
        <v>N/A</v>
      </c>
    </row>
    <row r="13" spans="1:34" ht="75" customHeight="1" thickTop="1">
      <c r="A13" s="56"/>
      <c r="B13" s="57" t="s">
        <v>51</v>
      </c>
      <c r="C13" s="58" t="s">
        <v>546</v>
      </c>
      <c r="D13" s="58"/>
      <c r="E13" s="58"/>
      <c r="F13" s="58"/>
      <c r="G13" s="58"/>
      <c r="H13" s="58"/>
      <c r="I13" s="58" t="s">
        <v>547</v>
      </c>
      <c r="J13" s="58"/>
      <c r="K13" s="58"/>
      <c r="L13" s="58" t="s">
        <v>548</v>
      </c>
      <c r="M13" s="58"/>
      <c r="N13" s="58"/>
      <c r="O13" s="58"/>
      <c r="P13" s="59" t="s">
        <v>40</v>
      </c>
      <c r="Q13" s="59" t="s">
        <v>93</v>
      </c>
      <c r="R13" s="59">
        <v>58.61</v>
      </c>
      <c r="S13" s="59" t="s">
        <v>42</v>
      </c>
      <c r="T13" s="59" t="s">
        <v>42</v>
      </c>
      <c r="U13" s="60" t="str">
        <f t="shared" si="0"/>
        <v>N/A</v>
      </c>
    </row>
    <row r="14" spans="1:34" ht="75" customHeight="1">
      <c r="A14" s="56"/>
      <c r="B14" s="61" t="s">
        <v>43</v>
      </c>
      <c r="C14" s="62" t="s">
        <v>549</v>
      </c>
      <c r="D14" s="62"/>
      <c r="E14" s="62"/>
      <c r="F14" s="62"/>
      <c r="G14" s="62"/>
      <c r="H14" s="62"/>
      <c r="I14" s="62" t="s">
        <v>550</v>
      </c>
      <c r="J14" s="62"/>
      <c r="K14" s="62"/>
      <c r="L14" s="62" t="s">
        <v>551</v>
      </c>
      <c r="M14" s="62"/>
      <c r="N14" s="62"/>
      <c r="O14" s="62"/>
      <c r="P14" s="63" t="s">
        <v>40</v>
      </c>
      <c r="Q14" s="63" t="s">
        <v>93</v>
      </c>
      <c r="R14" s="63">
        <v>38.94</v>
      </c>
      <c r="S14" s="63" t="s">
        <v>42</v>
      </c>
      <c r="T14" s="63" t="s">
        <v>42</v>
      </c>
      <c r="U14" s="65" t="str">
        <f t="shared" si="0"/>
        <v>N/A</v>
      </c>
    </row>
    <row r="15" spans="1:34" ht="96" customHeight="1">
      <c r="A15" s="56"/>
      <c r="B15" s="61" t="s">
        <v>43</v>
      </c>
      <c r="C15" s="62" t="s">
        <v>552</v>
      </c>
      <c r="D15" s="62"/>
      <c r="E15" s="62"/>
      <c r="F15" s="62"/>
      <c r="G15" s="62"/>
      <c r="H15" s="62"/>
      <c r="I15" s="62" t="s">
        <v>553</v>
      </c>
      <c r="J15" s="62"/>
      <c r="K15" s="62"/>
      <c r="L15" s="62" t="s">
        <v>554</v>
      </c>
      <c r="M15" s="62"/>
      <c r="N15" s="62"/>
      <c r="O15" s="62"/>
      <c r="P15" s="63" t="s">
        <v>40</v>
      </c>
      <c r="Q15" s="63" t="s">
        <v>41</v>
      </c>
      <c r="R15" s="63">
        <v>78.95</v>
      </c>
      <c r="S15" s="63" t="s">
        <v>42</v>
      </c>
      <c r="T15" s="63" t="s">
        <v>42</v>
      </c>
      <c r="U15" s="65" t="str">
        <f t="shared" si="0"/>
        <v>N/A</v>
      </c>
    </row>
    <row r="16" spans="1:34" ht="75" customHeight="1">
      <c r="A16" s="56"/>
      <c r="B16" s="61" t="s">
        <v>43</v>
      </c>
      <c r="C16" s="62" t="s">
        <v>555</v>
      </c>
      <c r="D16" s="62"/>
      <c r="E16" s="62"/>
      <c r="F16" s="62"/>
      <c r="G16" s="62"/>
      <c r="H16" s="62"/>
      <c r="I16" s="62" t="s">
        <v>556</v>
      </c>
      <c r="J16" s="62"/>
      <c r="K16" s="62"/>
      <c r="L16" s="62" t="s">
        <v>557</v>
      </c>
      <c r="M16" s="62"/>
      <c r="N16" s="62"/>
      <c r="O16" s="62"/>
      <c r="P16" s="63" t="s">
        <v>40</v>
      </c>
      <c r="Q16" s="63" t="s">
        <v>93</v>
      </c>
      <c r="R16" s="63">
        <v>100</v>
      </c>
      <c r="S16" s="63" t="s">
        <v>42</v>
      </c>
      <c r="T16" s="63" t="s">
        <v>42</v>
      </c>
      <c r="U16" s="65" t="str">
        <f t="shared" si="0"/>
        <v>N/A</v>
      </c>
    </row>
    <row r="17" spans="1:22" ht="75" customHeight="1">
      <c r="A17" s="56"/>
      <c r="B17" s="61" t="s">
        <v>43</v>
      </c>
      <c r="C17" s="62" t="s">
        <v>43</v>
      </c>
      <c r="D17" s="62"/>
      <c r="E17" s="62"/>
      <c r="F17" s="62"/>
      <c r="G17" s="62"/>
      <c r="H17" s="62"/>
      <c r="I17" s="62" t="s">
        <v>558</v>
      </c>
      <c r="J17" s="62"/>
      <c r="K17" s="62"/>
      <c r="L17" s="62" t="s">
        <v>559</v>
      </c>
      <c r="M17" s="62"/>
      <c r="N17" s="62"/>
      <c r="O17" s="62"/>
      <c r="P17" s="63" t="s">
        <v>40</v>
      </c>
      <c r="Q17" s="63" t="s">
        <v>93</v>
      </c>
      <c r="R17" s="63">
        <v>87</v>
      </c>
      <c r="S17" s="63" t="s">
        <v>42</v>
      </c>
      <c r="T17" s="63" t="s">
        <v>42</v>
      </c>
      <c r="U17" s="65" t="str">
        <f t="shared" si="0"/>
        <v>N/A</v>
      </c>
    </row>
    <row r="18" spans="1:22" ht="99.6" customHeight="1" thickBot="1">
      <c r="A18" s="56"/>
      <c r="B18" s="61" t="s">
        <v>43</v>
      </c>
      <c r="C18" s="62" t="s">
        <v>560</v>
      </c>
      <c r="D18" s="62"/>
      <c r="E18" s="62"/>
      <c r="F18" s="62"/>
      <c r="G18" s="62"/>
      <c r="H18" s="62"/>
      <c r="I18" s="62" t="s">
        <v>561</v>
      </c>
      <c r="J18" s="62"/>
      <c r="K18" s="62"/>
      <c r="L18" s="62" t="s">
        <v>562</v>
      </c>
      <c r="M18" s="62"/>
      <c r="N18" s="62"/>
      <c r="O18" s="62"/>
      <c r="P18" s="63" t="s">
        <v>40</v>
      </c>
      <c r="Q18" s="63" t="s">
        <v>93</v>
      </c>
      <c r="R18" s="63">
        <v>40.1</v>
      </c>
      <c r="S18" s="63" t="s">
        <v>42</v>
      </c>
      <c r="T18" s="63" t="s">
        <v>42</v>
      </c>
      <c r="U18" s="65" t="str">
        <f t="shared" si="0"/>
        <v>N/A</v>
      </c>
    </row>
    <row r="19" spans="1:22" ht="75" customHeight="1" thickTop="1">
      <c r="A19" s="56"/>
      <c r="B19" s="57" t="s">
        <v>56</v>
      </c>
      <c r="C19" s="58" t="s">
        <v>563</v>
      </c>
      <c r="D19" s="58"/>
      <c r="E19" s="58"/>
      <c r="F19" s="58"/>
      <c r="G19" s="58"/>
      <c r="H19" s="58"/>
      <c r="I19" s="58" t="s">
        <v>564</v>
      </c>
      <c r="J19" s="58"/>
      <c r="K19" s="58"/>
      <c r="L19" s="58" t="s">
        <v>565</v>
      </c>
      <c r="M19" s="58"/>
      <c r="N19" s="58"/>
      <c r="O19" s="58"/>
      <c r="P19" s="59" t="s">
        <v>40</v>
      </c>
      <c r="Q19" s="59" t="s">
        <v>116</v>
      </c>
      <c r="R19" s="59">
        <v>26.81</v>
      </c>
      <c r="S19" s="59" t="s">
        <v>42</v>
      </c>
      <c r="T19" s="59" t="s">
        <v>42</v>
      </c>
      <c r="U19" s="60" t="str">
        <f t="shared" si="0"/>
        <v>N/A</v>
      </c>
    </row>
    <row r="20" spans="1:22" ht="75" customHeight="1">
      <c r="A20" s="56"/>
      <c r="B20" s="61" t="s">
        <v>43</v>
      </c>
      <c r="C20" s="62" t="s">
        <v>566</v>
      </c>
      <c r="D20" s="62"/>
      <c r="E20" s="62"/>
      <c r="F20" s="62"/>
      <c r="G20" s="62"/>
      <c r="H20" s="62"/>
      <c r="I20" s="62" t="s">
        <v>567</v>
      </c>
      <c r="J20" s="62"/>
      <c r="K20" s="62"/>
      <c r="L20" s="62" t="s">
        <v>568</v>
      </c>
      <c r="M20" s="62"/>
      <c r="N20" s="62"/>
      <c r="O20" s="62"/>
      <c r="P20" s="63" t="s">
        <v>40</v>
      </c>
      <c r="Q20" s="63" t="s">
        <v>116</v>
      </c>
      <c r="R20" s="63">
        <v>89.36</v>
      </c>
      <c r="S20" s="63" t="s">
        <v>42</v>
      </c>
      <c r="T20" s="63" t="s">
        <v>42</v>
      </c>
      <c r="U20" s="65" t="str">
        <f t="shared" si="0"/>
        <v>N/A</v>
      </c>
    </row>
    <row r="21" spans="1:22" ht="75" customHeight="1">
      <c r="A21" s="56"/>
      <c r="B21" s="61" t="s">
        <v>43</v>
      </c>
      <c r="C21" s="62" t="s">
        <v>569</v>
      </c>
      <c r="D21" s="62"/>
      <c r="E21" s="62"/>
      <c r="F21" s="62"/>
      <c r="G21" s="62"/>
      <c r="H21" s="62"/>
      <c r="I21" s="62" t="s">
        <v>570</v>
      </c>
      <c r="J21" s="62"/>
      <c r="K21" s="62"/>
      <c r="L21" s="62" t="s">
        <v>571</v>
      </c>
      <c r="M21" s="62"/>
      <c r="N21" s="62"/>
      <c r="O21" s="62"/>
      <c r="P21" s="63" t="s">
        <v>40</v>
      </c>
      <c r="Q21" s="63" t="s">
        <v>106</v>
      </c>
      <c r="R21" s="63">
        <v>73.08</v>
      </c>
      <c r="S21" s="63" t="s">
        <v>42</v>
      </c>
      <c r="T21" s="63" t="s">
        <v>42</v>
      </c>
      <c r="U21" s="65" t="str">
        <f t="shared" si="0"/>
        <v>N/A</v>
      </c>
    </row>
    <row r="22" spans="1:22" ht="75" customHeight="1">
      <c r="A22" s="56"/>
      <c r="B22" s="61" t="s">
        <v>43</v>
      </c>
      <c r="C22" s="62" t="s">
        <v>572</v>
      </c>
      <c r="D22" s="62"/>
      <c r="E22" s="62"/>
      <c r="F22" s="62"/>
      <c r="G22" s="62"/>
      <c r="H22" s="62"/>
      <c r="I22" s="62" t="s">
        <v>573</v>
      </c>
      <c r="J22" s="62"/>
      <c r="K22" s="62"/>
      <c r="L22" s="62" t="s">
        <v>574</v>
      </c>
      <c r="M22" s="62"/>
      <c r="N22" s="62"/>
      <c r="O22" s="62"/>
      <c r="P22" s="63" t="s">
        <v>40</v>
      </c>
      <c r="Q22" s="63" t="s">
        <v>116</v>
      </c>
      <c r="R22" s="63">
        <v>63.45</v>
      </c>
      <c r="S22" s="63" t="s">
        <v>42</v>
      </c>
      <c r="T22" s="63" t="s">
        <v>42</v>
      </c>
      <c r="U22" s="65" t="str">
        <f t="shared" si="0"/>
        <v>N/A</v>
      </c>
    </row>
    <row r="23" spans="1:22" ht="75" customHeight="1" thickBot="1">
      <c r="A23" s="56"/>
      <c r="B23" s="61" t="s">
        <v>43</v>
      </c>
      <c r="C23" s="62" t="s">
        <v>575</v>
      </c>
      <c r="D23" s="62"/>
      <c r="E23" s="62"/>
      <c r="F23" s="62"/>
      <c r="G23" s="62"/>
      <c r="H23" s="62"/>
      <c r="I23" s="62" t="s">
        <v>576</v>
      </c>
      <c r="J23" s="62"/>
      <c r="K23" s="62"/>
      <c r="L23" s="62" t="s">
        <v>577</v>
      </c>
      <c r="M23" s="62"/>
      <c r="N23" s="62"/>
      <c r="O23" s="62"/>
      <c r="P23" s="63" t="s">
        <v>40</v>
      </c>
      <c r="Q23" s="63" t="s">
        <v>116</v>
      </c>
      <c r="R23" s="63">
        <v>70.09</v>
      </c>
      <c r="S23" s="63" t="s">
        <v>42</v>
      </c>
      <c r="T23" s="63" t="s">
        <v>42</v>
      </c>
      <c r="U23" s="65" t="str">
        <f t="shared" si="0"/>
        <v>N/A</v>
      </c>
    </row>
    <row r="24" spans="1:22" ht="22.5" customHeight="1" thickTop="1" thickBot="1">
      <c r="B24" s="9" t="s">
        <v>61</v>
      </c>
      <c r="C24" s="10"/>
      <c r="D24" s="10"/>
      <c r="E24" s="10"/>
      <c r="F24" s="10"/>
      <c r="G24" s="10"/>
      <c r="H24" s="11"/>
      <c r="I24" s="11"/>
      <c r="J24" s="11"/>
      <c r="K24" s="11"/>
      <c r="L24" s="11"/>
      <c r="M24" s="11"/>
      <c r="N24" s="11"/>
      <c r="O24" s="11"/>
      <c r="P24" s="11"/>
      <c r="Q24" s="11"/>
      <c r="R24" s="11"/>
      <c r="S24" s="11"/>
      <c r="T24" s="11"/>
      <c r="U24" s="12"/>
      <c r="V24" s="66"/>
    </row>
    <row r="25" spans="1:22" ht="26.25" customHeight="1" thickTop="1">
      <c r="B25" s="67"/>
      <c r="C25" s="68"/>
      <c r="D25" s="68"/>
      <c r="E25" s="68"/>
      <c r="F25" s="68"/>
      <c r="G25" s="68"/>
      <c r="H25" s="69"/>
      <c r="I25" s="69"/>
      <c r="J25" s="69"/>
      <c r="K25" s="69"/>
      <c r="L25" s="69"/>
      <c r="M25" s="69"/>
      <c r="N25" s="69"/>
      <c r="O25" s="69"/>
      <c r="P25" s="70"/>
      <c r="Q25" s="71"/>
      <c r="R25" s="72" t="s">
        <v>62</v>
      </c>
      <c r="S25" s="40" t="s">
        <v>63</v>
      </c>
      <c r="T25" s="72" t="s">
        <v>64</v>
      </c>
      <c r="U25" s="40" t="s">
        <v>65</v>
      </c>
    </row>
    <row r="26" spans="1:22" ht="26.25" customHeight="1" thickBot="1">
      <c r="B26" s="73"/>
      <c r="C26" s="74"/>
      <c r="D26" s="74"/>
      <c r="E26" s="74"/>
      <c r="F26" s="74"/>
      <c r="G26" s="74"/>
      <c r="H26" s="75"/>
      <c r="I26" s="75"/>
      <c r="J26" s="75"/>
      <c r="K26" s="75"/>
      <c r="L26" s="75"/>
      <c r="M26" s="75"/>
      <c r="N26" s="75"/>
      <c r="O26" s="75"/>
      <c r="P26" s="76"/>
      <c r="Q26" s="77"/>
      <c r="R26" s="78" t="s">
        <v>66</v>
      </c>
      <c r="S26" s="77" t="s">
        <v>66</v>
      </c>
      <c r="T26" s="77" t="s">
        <v>66</v>
      </c>
      <c r="U26" s="77" t="s">
        <v>67</v>
      </c>
    </row>
    <row r="27" spans="1:22" ht="13.5" customHeight="1" thickBot="1">
      <c r="B27" s="79" t="s">
        <v>68</v>
      </c>
      <c r="C27" s="80"/>
      <c r="D27" s="80"/>
      <c r="E27" s="81"/>
      <c r="F27" s="81"/>
      <c r="G27" s="81"/>
      <c r="H27" s="82"/>
      <c r="I27" s="82"/>
      <c r="J27" s="82"/>
      <c r="K27" s="82"/>
      <c r="L27" s="82"/>
      <c r="M27" s="82"/>
      <c r="N27" s="82"/>
      <c r="O27" s="82"/>
      <c r="P27" s="83"/>
      <c r="Q27" s="83"/>
      <c r="R27" s="84">
        <f>3123.149956</f>
        <v>3123.1499560000002</v>
      </c>
      <c r="S27" s="84">
        <f>3123.149956</f>
        <v>3123.1499560000002</v>
      </c>
      <c r="T27" s="84">
        <f>2876.45355596</f>
        <v>2876.4535559599999</v>
      </c>
      <c r="U27" s="85">
        <f>+IF(ISERR(T27/S27*100),"N/A",T27/S27*100)</f>
        <v>92.10103890253292</v>
      </c>
    </row>
    <row r="28" spans="1:22" ht="13.5" customHeight="1" thickBot="1">
      <c r="B28" s="86" t="s">
        <v>69</v>
      </c>
      <c r="C28" s="87"/>
      <c r="D28" s="87"/>
      <c r="E28" s="88"/>
      <c r="F28" s="88"/>
      <c r="G28" s="88"/>
      <c r="H28" s="89"/>
      <c r="I28" s="89"/>
      <c r="J28" s="89"/>
      <c r="K28" s="89"/>
      <c r="L28" s="89"/>
      <c r="M28" s="89"/>
      <c r="N28" s="89"/>
      <c r="O28" s="89"/>
      <c r="P28" s="90"/>
      <c r="Q28" s="90"/>
      <c r="R28" s="84">
        <f>3011.21980245</f>
        <v>3011.2198024499999</v>
      </c>
      <c r="S28" s="84">
        <f>3009.22025135</f>
        <v>3009.2202513500001</v>
      </c>
      <c r="T28" s="84">
        <f>2876.45355596</f>
        <v>2876.4535559599999</v>
      </c>
      <c r="U28" s="85">
        <f>+IF(ISERR(T28/S28*100),"N/A",T28/S28*100)</f>
        <v>95.588003392890954</v>
      </c>
    </row>
    <row r="29" spans="1:22" ht="14.7" customHeight="1" thickTop="1" thickBot="1">
      <c r="B29" s="9" t="s">
        <v>70</v>
      </c>
      <c r="C29" s="10"/>
      <c r="D29" s="10"/>
      <c r="E29" s="10"/>
      <c r="F29" s="10"/>
      <c r="G29" s="10"/>
      <c r="H29" s="11"/>
      <c r="I29" s="11"/>
      <c r="J29" s="11"/>
      <c r="K29" s="11"/>
      <c r="L29" s="11"/>
      <c r="M29" s="11"/>
      <c r="N29" s="11"/>
      <c r="O29" s="11"/>
      <c r="P29" s="11"/>
      <c r="Q29" s="11"/>
      <c r="R29" s="11"/>
      <c r="S29" s="11"/>
      <c r="T29" s="11"/>
      <c r="U29" s="12"/>
    </row>
    <row r="30" spans="1:22" ht="44.25" customHeight="1" thickTop="1">
      <c r="B30" s="91" t="s">
        <v>71</v>
      </c>
      <c r="C30" s="93"/>
      <c r="D30" s="93"/>
      <c r="E30" s="93"/>
      <c r="F30" s="93"/>
      <c r="G30" s="93"/>
      <c r="H30" s="93"/>
      <c r="I30" s="93"/>
      <c r="J30" s="93"/>
      <c r="K30" s="93"/>
      <c r="L30" s="93"/>
      <c r="M30" s="93"/>
      <c r="N30" s="93"/>
      <c r="O30" s="93"/>
      <c r="P30" s="93"/>
      <c r="Q30" s="93"/>
      <c r="R30" s="93"/>
      <c r="S30" s="93"/>
      <c r="T30" s="93"/>
      <c r="U30" s="92"/>
    </row>
    <row r="31" spans="1:22" ht="34.5" customHeight="1">
      <c r="B31" s="94" t="s">
        <v>73</v>
      </c>
      <c r="C31" s="96"/>
      <c r="D31" s="96"/>
      <c r="E31" s="96"/>
      <c r="F31" s="96"/>
      <c r="G31" s="96"/>
      <c r="H31" s="96"/>
      <c r="I31" s="96"/>
      <c r="J31" s="96"/>
      <c r="K31" s="96"/>
      <c r="L31" s="96"/>
      <c r="M31" s="96"/>
      <c r="N31" s="96"/>
      <c r="O31" s="96"/>
      <c r="P31" s="96"/>
      <c r="Q31" s="96"/>
      <c r="R31" s="96"/>
      <c r="S31" s="96"/>
      <c r="T31" s="96"/>
      <c r="U31" s="95"/>
    </row>
    <row r="32" spans="1:22" ht="34.5" customHeight="1">
      <c r="B32" s="94" t="s">
        <v>578</v>
      </c>
      <c r="C32" s="96"/>
      <c r="D32" s="96"/>
      <c r="E32" s="96"/>
      <c r="F32" s="96"/>
      <c r="G32" s="96"/>
      <c r="H32" s="96"/>
      <c r="I32" s="96"/>
      <c r="J32" s="96"/>
      <c r="K32" s="96"/>
      <c r="L32" s="96"/>
      <c r="M32" s="96"/>
      <c r="N32" s="96"/>
      <c r="O32" s="96"/>
      <c r="P32" s="96"/>
      <c r="Q32" s="96"/>
      <c r="R32" s="96"/>
      <c r="S32" s="96"/>
      <c r="T32" s="96"/>
      <c r="U32" s="95"/>
    </row>
    <row r="33" spans="2:21" ht="34.5" customHeight="1">
      <c r="B33" s="94" t="s">
        <v>579</v>
      </c>
      <c r="C33" s="96"/>
      <c r="D33" s="96"/>
      <c r="E33" s="96"/>
      <c r="F33" s="96"/>
      <c r="G33" s="96"/>
      <c r="H33" s="96"/>
      <c r="I33" s="96"/>
      <c r="J33" s="96"/>
      <c r="K33" s="96"/>
      <c r="L33" s="96"/>
      <c r="M33" s="96"/>
      <c r="N33" s="96"/>
      <c r="O33" s="96"/>
      <c r="P33" s="96"/>
      <c r="Q33" s="96"/>
      <c r="R33" s="96"/>
      <c r="S33" s="96"/>
      <c r="T33" s="96"/>
      <c r="U33" s="95"/>
    </row>
    <row r="34" spans="2:21" ht="34.5" customHeight="1">
      <c r="B34" s="94" t="s">
        <v>580</v>
      </c>
      <c r="C34" s="96"/>
      <c r="D34" s="96"/>
      <c r="E34" s="96"/>
      <c r="F34" s="96"/>
      <c r="G34" s="96"/>
      <c r="H34" s="96"/>
      <c r="I34" s="96"/>
      <c r="J34" s="96"/>
      <c r="K34" s="96"/>
      <c r="L34" s="96"/>
      <c r="M34" s="96"/>
      <c r="N34" s="96"/>
      <c r="O34" s="96"/>
      <c r="P34" s="96"/>
      <c r="Q34" s="96"/>
      <c r="R34" s="96"/>
      <c r="S34" s="96"/>
      <c r="T34" s="96"/>
      <c r="U34" s="95"/>
    </row>
    <row r="35" spans="2:21" ht="34.5" customHeight="1">
      <c r="B35" s="94" t="s">
        <v>581</v>
      </c>
      <c r="C35" s="96"/>
      <c r="D35" s="96"/>
      <c r="E35" s="96"/>
      <c r="F35" s="96"/>
      <c r="G35" s="96"/>
      <c r="H35" s="96"/>
      <c r="I35" s="96"/>
      <c r="J35" s="96"/>
      <c r="K35" s="96"/>
      <c r="L35" s="96"/>
      <c r="M35" s="96"/>
      <c r="N35" s="96"/>
      <c r="O35" s="96"/>
      <c r="P35" s="96"/>
      <c r="Q35" s="96"/>
      <c r="R35" s="96"/>
      <c r="S35" s="96"/>
      <c r="T35" s="96"/>
      <c r="U35" s="95"/>
    </row>
    <row r="36" spans="2:21" ht="34.5" customHeight="1">
      <c r="B36" s="94" t="s">
        <v>582</v>
      </c>
      <c r="C36" s="96"/>
      <c r="D36" s="96"/>
      <c r="E36" s="96"/>
      <c r="F36" s="96"/>
      <c r="G36" s="96"/>
      <c r="H36" s="96"/>
      <c r="I36" s="96"/>
      <c r="J36" s="96"/>
      <c r="K36" s="96"/>
      <c r="L36" s="96"/>
      <c r="M36" s="96"/>
      <c r="N36" s="96"/>
      <c r="O36" s="96"/>
      <c r="P36" s="96"/>
      <c r="Q36" s="96"/>
      <c r="R36" s="96"/>
      <c r="S36" s="96"/>
      <c r="T36" s="96"/>
      <c r="U36" s="95"/>
    </row>
    <row r="37" spans="2:21" ht="34.5" customHeight="1">
      <c r="B37" s="94" t="s">
        <v>583</v>
      </c>
      <c r="C37" s="96"/>
      <c r="D37" s="96"/>
      <c r="E37" s="96"/>
      <c r="F37" s="96"/>
      <c r="G37" s="96"/>
      <c r="H37" s="96"/>
      <c r="I37" s="96"/>
      <c r="J37" s="96"/>
      <c r="K37" s="96"/>
      <c r="L37" s="96"/>
      <c r="M37" s="96"/>
      <c r="N37" s="96"/>
      <c r="O37" s="96"/>
      <c r="P37" s="96"/>
      <c r="Q37" s="96"/>
      <c r="R37" s="96"/>
      <c r="S37" s="96"/>
      <c r="T37" s="96"/>
      <c r="U37" s="95"/>
    </row>
    <row r="38" spans="2:21" ht="34.5" customHeight="1">
      <c r="B38" s="94" t="s">
        <v>584</v>
      </c>
      <c r="C38" s="96"/>
      <c r="D38" s="96"/>
      <c r="E38" s="96"/>
      <c r="F38" s="96"/>
      <c r="G38" s="96"/>
      <c r="H38" s="96"/>
      <c r="I38" s="96"/>
      <c r="J38" s="96"/>
      <c r="K38" s="96"/>
      <c r="L38" s="96"/>
      <c r="M38" s="96"/>
      <c r="N38" s="96"/>
      <c r="O38" s="96"/>
      <c r="P38" s="96"/>
      <c r="Q38" s="96"/>
      <c r="R38" s="96"/>
      <c r="S38" s="96"/>
      <c r="T38" s="96"/>
      <c r="U38" s="95"/>
    </row>
    <row r="39" spans="2:21" ht="34.5" customHeight="1">
      <c r="B39" s="94" t="s">
        <v>585</v>
      </c>
      <c r="C39" s="96"/>
      <c r="D39" s="96"/>
      <c r="E39" s="96"/>
      <c r="F39" s="96"/>
      <c r="G39" s="96"/>
      <c r="H39" s="96"/>
      <c r="I39" s="96"/>
      <c r="J39" s="96"/>
      <c r="K39" s="96"/>
      <c r="L39" s="96"/>
      <c r="M39" s="96"/>
      <c r="N39" s="96"/>
      <c r="O39" s="96"/>
      <c r="P39" s="96"/>
      <c r="Q39" s="96"/>
      <c r="R39" s="96"/>
      <c r="S39" s="96"/>
      <c r="T39" s="96"/>
      <c r="U39" s="95"/>
    </row>
    <row r="40" spans="2:21" ht="34.5" customHeight="1">
      <c r="B40" s="94" t="s">
        <v>586</v>
      </c>
      <c r="C40" s="96"/>
      <c r="D40" s="96"/>
      <c r="E40" s="96"/>
      <c r="F40" s="96"/>
      <c r="G40" s="96"/>
      <c r="H40" s="96"/>
      <c r="I40" s="96"/>
      <c r="J40" s="96"/>
      <c r="K40" s="96"/>
      <c r="L40" s="96"/>
      <c r="M40" s="96"/>
      <c r="N40" s="96"/>
      <c r="O40" s="96"/>
      <c r="P40" s="96"/>
      <c r="Q40" s="96"/>
      <c r="R40" s="96"/>
      <c r="S40" s="96"/>
      <c r="T40" s="96"/>
      <c r="U40" s="95"/>
    </row>
    <row r="41" spans="2:21" ht="34.5" customHeight="1">
      <c r="B41" s="94" t="s">
        <v>587</v>
      </c>
      <c r="C41" s="96"/>
      <c r="D41" s="96"/>
      <c r="E41" s="96"/>
      <c r="F41" s="96"/>
      <c r="G41" s="96"/>
      <c r="H41" s="96"/>
      <c r="I41" s="96"/>
      <c r="J41" s="96"/>
      <c r="K41" s="96"/>
      <c r="L41" s="96"/>
      <c r="M41" s="96"/>
      <c r="N41" s="96"/>
      <c r="O41" s="96"/>
      <c r="P41" s="96"/>
      <c r="Q41" s="96"/>
      <c r="R41" s="96"/>
      <c r="S41" s="96"/>
      <c r="T41" s="96"/>
      <c r="U41" s="95"/>
    </row>
    <row r="42" spans="2:21" ht="34.5" customHeight="1">
      <c r="B42" s="94" t="s">
        <v>588</v>
      </c>
      <c r="C42" s="96"/>
      <c r="D42" s="96"/>
      <c r="E42" s="96"/>
      <c r="F42" s="96"/>
      <c r="G42" s="96"/>
      <c r="H42" s="96"/>
      <c r="I42" s="96"/>
      <c r="J42" s="96"/>
      <c r="K42" s="96"/>
      <c r="L42" s="96"/>
      <c r="M42" s="96"/>
      <c r="N42" s="96"/>
      <c r="O42" s="96"/>
      <c r="P42" s="96"/>
      <c r="Q42" s="96"/>
      <c r="R42" s="96"/>
      <c r="S42" s="96"/>
      <c r="T42" s="96"/>
      <c r="U42" s="95"/>
    </row>
    <row r="43" spans="2:21" ht="34.5" customHeight="1" thickBot="1">
      <c r="B43" s="97" t="s">
        <v>589</v>
      </c>
      <c r="C43" s="99"/>
      <c r="D43" s="99"/>
      <c r="E43" s="99"/>
      <c r="F43" s="99"/>
      <c r="G43" s="99"/>
      <c r="H43" s="99"/>
      <c r="I43" s="99"/>
      <c r="J43" s="99"/>
      <c r="K43" s="99"/>
      <c r="L43" s="99"/>
      <c r="M43" s="99"/>
      <c r="N43" s="99"/>
      <c r="O43" s="99"/>
      <c r="P43" s="99"/>
      <c r="Q43" s="99"/>
      <c r="R43" s="99"/>
      <c r="S43" s="99"/>
      <c r="T43" s="99"/>
      <c r="U43" s="98"/>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5546875" style="1" customWidth="1"/>
    <col min="9" max="9" width="7.33203125" style="1" customWidth="1"/>
    <col min="10" max="10" width="8.77734375" style="1" customWidth="1"/>
    <col min="11" max="11" width="25.44140625" style="1" customWidth="1"/>
    <col min="12" max="12" width="8.6640625" style="1" customWidth="1"/>
    <col min="13" max="13" width="6.77734375" style="1" customWidth="1"/>
    <col min="14" max="14" width="9.21875" style="1" customWidth="1"/>
    <col min="15" max="15" width="34.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590</v>
      </c>
      <c r="D4" s="15" t="s">
        <v>591</v>
      </c>
      <c r="E4" s="15"/>
      <c r="F4" s="15"/>
      <c r="G4" s="15"/>
      <c r="H4" s="15"/>
      <c r="I4" s="16"/>
      <c r="J4" s="17" t="s">
        <v>6</v>
      </c>
      <c r="K4" s="18" t="s">
        <v>7</v>
      </c>
      <c r="L4" s="19" t="s">
        <v>8</v>
      </c>
      <c r="M4" s="19"/>
      <c r="N4" s="19"/>
      <c r="O4" s="19"/>
      <c r="P4" s="17" t="s">
        <v>9</v>
      </c>
      <c r="Q4" s="19" t="s">
        <v>592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593</v>
      </c>
      <c r="Q6" s="25"/>
      <c r="R6" s="29"/>
      <c r="S6" s="28" t="s">
        <v>20</v>
      </c>
      <c r="T6" s="25" t="s">
        <v>594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595</v>
      </c>
      <c r="D11" s="58"/>
      <c r="E11" s="58"/>
      <c r="F11" s="58"/>
      <c r="G11" s="58"/>
      <c r="H11" s="58"/>
      <c r="I11" s="58" t="s">
        <v>596</v>
      </c>
      <c r="J11" s="58"/>
      <c r="K11" s="58"/>
      <c r="L11" s="58" t="s">
        <v>597</v>
      </c>
      <c r="M11" s="58"/>
      <c r="N11" s="58"/>
      <c r="O11" s="58"/>
      <c r="P11" s="59" t="s">
        <v>372</v>
      </c>
      <c r="Q11" s="59" t="s">
        <v>41</v>
      </c>
      <c r="R11" s="59">
        <v>90.82</v>
      </c>
      <c r="S11" s="59" t="s">
        <v>42</v>
      </c>
      <c r="T11" s="59" t="s">
        <v>42</v>
      </c>
      <c r="U11" s="60" t="str">
        <f t="shared" ref="U11:U40" si="0">IF(ISERR(T11/S11*100),"N/A",T11/S11*100)</f>
        <v>N/A</v>
      </c>
    </row>
    <row r="12" spans="1:34" ht="75"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 t="shared" si="0"/>
        <v>N/A</v>
      </c>
    </row>
    <row r="13" spans="1:34" ht="75" customHeight="1" thickTop="1" thickBot="1">
      <c r="A13" s="56"/>
      <c r="B13" s="57" t="s">
        <v>46</v>
      </c>
      <c r="C13" s="58" t="s">
        <v>598</v>
      </c>
      <c r="D13" s="58"/>
      <c r="E13" s="58"/>
      <c r="F13" s="58"/>
      <c r="G13" s="58"/>
      <c r="H13" s="58"/>
      <c r="I13" s="58" t="s">
        <v>599</v>
      </c>
      <c r="J13" s="58"/>
      <c r="K13" s="58"/>
      <c r="L13" s="58" t="s">
        <v>600</v>
      </c>
      <c r="M13" s="58"/>
      <c r="N13" s="58"/>
      <c r="O13" s="58"/>
      <c r="P13" s="59" t="s">
        <v>40</v>
      </c>
      <c r="Q13" s="59" t="s">
        <v>41</v>
      </c>
      <c r="R13" s="59">
        <v>15</v>
      </c>
      <c r="S13" s="59" t="s">
        <v>42</v>
      </c>
      <c r="T13" s="59" t="s">
        <v>42</v>
      </c>
      <c r="U13" s="60" t="str">
        <f t="shared" si="0"/>
        <v>N/A</v>
      </c>
    </row>
    <row r="14" spans="1:34" ht="75" customHeight="1" thickTop="1">
      <c r="A14" s="56"/>
      <c r="B14" s="57" t="s">
        <v>51</v>
      </c>
      <c r="C14" s="58" t="s">
        <v>601</v>
      </c>
      <c r="D14" s="58"/>
      <c r="E14" s="58"/>
      <c r="F14" s="58"/>
      <c r="G14" s="58"/>
      <c r="H14" s="58"/>
      <c r="I14" s="58" t="s">
        <v>602</v>
      </c>
      <c r="J14" s="58"/>
      <c r="K14" s="58"/>
      <c r="L14" s="58" t="s">
        <v>603</v>
      </c>
      <c r="M14" s="58"/>
      <c r="N14" s="58"/>
      <c r="O14" s="58"/>
      <c r="P14" s="59" t="s">
        <v>40</v>
      </c>
      <c r="Q14" s="59" t="s">
        <v>55</v>
      </c>
      <c r="R14" s="59">
        <v>21.95</v>
      </c>
      <c r="S14" s="59">
        <v>0</v>
      </c>
      <c r="T14" s="59">
        <v>0</v>
      </c>
      <c r="U14" s="60" t="str">
        <f t="shared" si="0"/>
        <v>N/A</v>
      </c>
    </row>
    <row r="15" spans="1:34" ht="75" customHeight="1">
      <c r="A15" s="56"/>
      <c r="B15" s="61" t="s">
        <v>43</v>
      </c>
      <c r="C15" s="62" t="s">
        <v>604</v>
      </c>
      <c r="D15" s="62"/>
      <c r="E15" s="62"/>
      <c r="F15" s="62"/>
      <c r="G15" s="62"/>
      <c r="H15" s="62"/>
      <c r="I15" s="62" t="s">
        <v>605</v>
      </c>
      <c r="J15" s="62"/>
      <c r="K15" s="62"/>
      <c r="L15" s="62" t="s">
        <v>606</v>
      </c>
      <c r="M15" s="62"/>
      <c r="N15" s="62"/>
      <c r="O15" s="62"/>
      <c r="P15" s="63" t="s">
        <v>40</v>
      </c>
      <c r="Q15" s="63" t="s">
        <v>41</v>
      </c>
      <c r="R15" s="63">
        <v>0</v>
      </c>
      <c r="S15" s="63" t="s">
        <v>42</v>
      </c>
      <c r="T15" s="63" t="s">
        <v>42</v>
      </c>
      <c r="U15" s="65" t="str">
        <f t="shared" si="0"/>
        <v>N/A</v>
      </c>
    </row>
    <row r="16" spans="1:34" ht="75" customHeight="1">
      <c r="A16" s="56"/>
      <c r="B16" s="61" t="s">
        <v>43</v>
      </c>
      <c r="C16" s="62" t="s">
        <v>43</v>
      </c>
      <c r="D16" s="62"/>
      <c r="E16" s="62"/>
      <c r="F16" s="62"/>
      <c r="G16" s="62"/>
      <c r="H16" s="62"/>
      <c r="I16" s="62" t="s">
        <v>607</v>
      </c>
      <c r="J16" s="62"/>
      <c r="K16" s="62"/>
      <c r="L16" s="62" t="s">
        <v>608</v>
      </c>
      <c r="M16" s="62"/>
      <c r="N16" s="62"/>
      <c r="O16" s="62"/>
      <c r="P16" s="63" t="s">
        <v>40</v>
      </c>
      <c r="Q16" s="63" t="s">
        <v>93</v>
      </c>
      <c r="R16" s="63">
        <v>30.74</v>
      </c>
      <c r="S16" s="63" t="s">
        <v>42</v>
      </c>
      <c r="T16" s="63" t="s">
        <v>42</v>
      </c>
      <c r="U16" s="65" t="str">
        <f t="shared" si="0"/>
        <v>N/A</v>
      </c>
    </row>
    <row r="17" spans="1:21" ht="75" customHeight="1">
      <c r="A17" s="56"/>
      <c r="B17" s="61" t="s">
        <v>43</v>
      </c>
      <c r="C17" s="62" t="s">
        <v>43</v>
      </c>
      <c r="D17" s="62"/>
      <c r="E17" s="62"/>
      <c r="F17" s="62"/>
      <c r="G17" s="62"/>
      <c r="H17" s="62"/>
      <c r="I17" s="62" t="s">
        <v>609</v>
      </c>
      <c r="J17" s="62"/>
      <c r="K17" s="62"/>
      <c r="L17" s="62" t="s">
        <v>610</v>
      </c>
      <c r="M17" s="62"/>
      <c r="N17" s="62"/>
      <c r="O17" s="62"/>
      <c r="P17" s="63" t="s">
        <v>40</v>
      </c>
      <c r="Q17" s="63" t="s">
        <v>41</v>
      </c>
      <c r="R17" s="63">
        <v>64.23</v>
      </c>
      <c r="S17" s="63" t="s">
        <v>42</v>
      </c>
      <c r="T17" s="63" t="s">
        <v>42</v>
      </c>
      <c r="U17" s="65" t="str">
        <f t="shared" si="0"/>
        <v>N/A</v>
      </c>
    </row>
    <row r="18" spans="1:21" ht="75" customHeight="1">
      <c r="A18" s="56"/>
      <c r="B18" s="61" t="s">
        <v>43</v>
      </c>
      <c r="C18" s="62" t="s">
        <v>43</v>
      </c>
      <c r="D18" s="62"/>
      <c r="E18" s="62"/>
      <c r="F18" s="62"/>
      <c r="G18" s="62"/>
      <c r="H18" s="62"/>
      <c r="I18" s="62" t="s">
        <v>611</v>
      </c>
      <c r="J18" s="62"/>
      <c r="K18" s="62"/>
      <c r="L18" s="62" t="s">
        <v>612</v>
      </c>
      <c r="M18" s="62"/>
      <c r="N18" s="62"/>
      <c r="O18" s="62"/>
      <c r="P18" s="63" t="s">
        <v>40</v>
      </c>
      <c r="Q18" s="63" t="s">
        <v>41</v>
      </c>
      <c r="R18" s="63">
        <v>100</v>
      </c>
      <c r="S18" s="63" t="s">
        <v>42</v>
      </c>
      <c r="T18" s="63" t="s">
        <v>42</v>
      </c>
      <c r="U18" s="65" t="str">
        <f t="shared" si="0"/>
        <v>N/A</v>
      </c>
    </row>
    <row r="19" spans="1:21" ht="75" customHeight="1">
      <c r="A19" s="56"/>
      <c r="B19" s="61" t="s">
        <v>43</v>
      </c>
      <c r="C19" s="62" t="s">
        <v>613</v>
      </c>
      <c r="D19" s="62"/>
      <c r="E19" s="62"/>
      <c r="F19" s="62"/>
      <c r="G19" s="62"/>
      <c r="H19" s="62"/>
      <c r="I19" s="62" t="s">
        <v>614</v>
      </c>
      <c r="J19" s="62"/>
      <c r="K19" s="62"/>
      <c r="L19" s="62" t="s">
        <v>615</v>
      </c>
      <c r="M19" s="62"/>
      <c r="N19" s="62"/>
      <c r="O19" s="62"/>
      <c r="P19" s="63" t="s">
        <v>40</v>
      </c>
      <c r="Q19" s="63" t="s">
        <v>55</v>
      </c>
      <c r="R19" s="63">
        <v>100</v>
      </c>
      <c r="S19" s="63">
        <v>0</v>
      </c>
      <c r="T19" s="63">
        <v>0</v>
      </c>
      <c r="U19" s="65" t="str">
        <f t="shared" si="0"/>
        <v>N/A</v>
      </c>
    </row>
    <row r="20" spans="1:21" ht="75" customHeight="1">
      <c r="A20" s="56"/>
      <c r="B20" s="61" t="s">
        <v>43</v>
      </c>
      <c r="C20" s="62" t="s">
        <v>616</v>
      </c>
      <c r="D20" s="62"/>
      <c r="E20" s="62"/>
      <c r="F20" s="62"/>
      <c r="G20" s="62"/>
      <c r="H20" s="62"/>
      <c r="I20" s="62" t="s">
        <v>617</v>
      </c>
      <c r="J20" s="62"/>
      <c r="K20" s="62"/>
      <c r="L20" s="62" t="s">
        <v>618</v>
      </c>
      <c r="M20" s="62"/>
      <c r="N20" s="62"/>
      <c r="O20" s="62"/>
      <c r="P20" s="63" t="s">
        <v>40</v>
      </c>
      <c r="Q20" s="63" t="s">
        <v>41</v>
      </c>
      <c r="R20" s="63">
        <v>5</v>
      </c>
      <c r="S20" s="63" t="s">
        <v>42</v>
      </c>
      <c r="T20" s="63" t="s">
        <v>42</v>
      </c>
      <c r="U20" s="65" t="str">
        <f t="shared" si="0"/>
        <v>N/A</v>
      </c>
    </row>
    <row r="21" spans="1:21" ht="75" customHeight="1">
      <c r="A21" s="56"/>
      <c r="B21" s="61" t="s">
        <v>43</v>
      </c>
      <c r="C21" s="62" t="s">
        <v>43</v>
      </c>
      <c r="D21" s="62"/>
      <c r="E21" s="62"/>
      <c r="F21" s="62"/>
      <c r="G21" s="62"/>
      <c r="H21" s="62"/>
      <c r="I21" s="62" t="s">
        <v>619</v>
      </c>
      <c r="J21" s="62"/>
      <c r="K21" s="62"/>
      <c r="L21" s="62" t="s">
        <v>620</v>
      </c>
      <c r="M21" s="62"/>
      <c r="N21" s="62"/>
      <c r="O21" s="62"/>
      <c r="P21" s="63" t="s">
        <v>40</v>
      </c>
      <c r="Q21" s="63" t="s">
        <v>41</v>
      </c>
      <c r="R21" s="63">
        <v>86.67</v>
      </c>
      <c r="S21" s="63" t="s">
        <v>42</v>
      </c>
      <c r="T21" s="63" t="s">
        <v>42</v>
      </c>
      <c r="U21" s="65" t="str">
        <f t="shared" si="0"/>
        <v>N/A</v>
      </c>
    </row>
    <row r="22" spans="1:21" ht="75" customHeight="1">
      <c r="A22" s="56"/>
      <c r="B22" s="61" t="s">
        <v>43</v>
      </c>
      <c r="C22" s="62" t="s">
        <v>43</v>
      </c>
      <c r="D22" s="62"/>
      <c r="E22" s="62"/>
      <c r="F22" s="62"/>
      <c r="G22" s="62"/>
      <c r="H22" s="62"/>
      <c r="I22" s="62" t="s">
        <v>621</v>
      </c>
      <c r="J22" s="62"/>
      <c r="K22" s="62"/>
      <c r="L22" s="62" t="s">
        <v>622</v>
      </c>
      <c r="M22" s="62"/>
      <c r="N22" s="62"/>
      <c r="O22" s="62"/>
      <c r="P22" s="63" t="s">
        <v>40</v>
      </c>
      <c r="Q22" s="63" t="s">
        <v>41</v>
      </c>
      <c r="R22" s="63">
        <v>84.62</v>
      </c>
      <c r="S22" s="63" t="s">
        <v>42</v>
      </c>
      <c r="T22" s="63" t="s">
        <v>42</v>
      </c>
      <c r="U22" s="65" t="str">
        <f t="shared" si="0"/>
        <v>N/A</v>
      </c>
    </row>
    <row r="23" spans="1:21" ht="75" customHeight="1">
      <c r="A23" s="56"/>
      <c r="B23" s="61" t="s">
        <v>43</v>
      </c>
      <c r="C23" s="62" t="s">
        <v>623</v>
      </c>
      <c r="D23" s="62"/>
      <c r="E23" s="62"/>
      <c r="F23" s="62"/>
      <c r="G23" s="62"/>
      <c r="H23" s="62"/>
      <c r="I23" s="62" t="s">
        <v>624</v>
      </c>
      <c r="J23" s="62"/>
      <c r="K23" s="62"/>
      <c r="L23" s="62" t="s">
        <v>625</v>
      </c>
      <c r="M23" s="62"/>
      <c r="N23" s="62"/>
      <c r="O23" s="62"/>
      <c r="P23" s="63" t="s">
        <v>40</v>
      </c>
      <c r="Q23" s="63" t="s">
        <v>93</v>
      </c>
      <c r="R23" s="63">
        <v>100</v>
      </c>
      <c r="S23" s="63" t="s">
        <v>42</v>
      </c>
      <c r="T23" s="63" t="s">
        <v>42</v>
      </c>
      <c r="U23" s="65" t="str">
        <f t="shared" si="0"/>
        <v>N/A</v>
      </c>
    </row>
    <row r="24" spans="1:21" ht="75" customHeight="1">
      <c r="A24" s="56"/>
      <c r="B24" s="61" t="s">
        <v>43</v>
      </c>
      <c r="C24" s="62" t="s">
        <v>43</v>
      </c>
      <c r="D24" s="62"/>
      <c r="E24" s="62"/>
      <c r="F24" s="62"/>
      <c r="G24" s="62"/>
      <c r="H24" s="62"/>
      <c r="I24" s="62" t="s">
        <v>626</v>
      </c>
      <c r="J24" s="62"/>
      <c r="K24" s="62"/>
      <c r="L24" s="62" t="s">
        <v>627</v>
      </c>
      <c r="M24" s="62"/>
      <c r="N24" s="62"/>
      <c r="O24" s="62"/>
      <c r="P24" s="63" t="s">
        <v>40</v>
      </c>
      <c r="Q24" s="63" t="s">
        <v>93</v>
      </c>
      <c r="R24" s="63">
        <v>100</v>
      </c>
      <c r="S24" s="63" t="s">
        <v>42</v>
      </c>
      <c r="T24" s="63" t="s">
        <v>42</v>
      </c>
      <c r="U24" s="65" t="str">
        <f t="shared" si="0"/>
        <v>N/A</v>
      </c>
    </row>
    <row r="25" spans="1:21" ht="75" customHeight="1">
      <c r="A25" s="56"/>
      <c r="B25" s="61" t="s">
        <v>43</v>
      </c>
      <c r="C25" s="62" t="s">
        <v>43</v>
      </c>
      <c r="D25" s="62"/>
      <c r="E25" s="62"/>
      <c r="F25" s="62"/>
      <c r="G25" s="62"/>
      <c r="H25" s="62"/>
      <c r="I25" s="62" t="s">
        <v>628</v>
      </c>
      <c r="J25" s="62"/>
      <c r="K25" s="62"/>
      <c r="L25" s="62" t="s">
        <v>629</v>
      </c>
      <c r="M25" s="62"/>
      <c r="N25" s="62"/>
      <c r="O25" s="62"/>
      <c r="P25" s="63" t="s">
        <v>40</v>
      </c>
      <c r="Q25" s="63" t="s">
        <v>93</v>
      </c>
      <c r="R25" s="63">
        <v>95.7</v>
      </c>
      <c r="S25" s="63" t="s">
        <v>42</v>
      </c>
      <c r="T25" s="63" t="s">
        <v>42</v>
      </c>
      <c r="U25" s="65" t="str">
        <f t="shared" si="0"/>
        <v>N/A</v>
      </c>
    </row>
    <row r="26" spans="1:21" ht="75" customHeight="1">
      <c r="A26" s="56"/>
      <c r="B26" s="61" t="s">
        <v>43</v>
      </c>
      <c r="C26" s="62" t="s">
        <v>43</v>
      </c>
      <c r="D26" s="62"/>
      <c r="E26" s="62"/>
      <c r="F26" s="62"/>
      <c r="G26" s="62"/>
      <c r="H26" s="62"/>
      <c r="I26" s="62" t="s">
        <v>630</v>
      </c>
      <c r="J26" s="62"/>
      <c r="K26" s="62"/>
      <c r="L26" s="62" t="s">
        <v>631</v>
      </c>
      <c r="M26" s="62"/>
      <c r="N26" s="62"/>
      <c r="O26" s="62"/>
      <c r="P26" s="63" t="s">
        <v>40</v>
      </c>
      <c r="Q26" s="63" t="s">
        <v>55</v>
      </c>
      <c r="R26" s="63">
        <v>100</v>
      </c>
      <c r="S26" s="63">
        <v>0</v>
      </c>
      <c r="T26" s="63">
        <v>5.61</v>
      </c>
      <c r="U26" s="65" t="str">
        <f t="shared" si="0"/>
        <v>N/A</v>
      </c>
    </row>
    <row r="27" spans="1:21" ht="75" customHeight="1" thickBot="1">
      <c r="A27" s="56"/>
      <c r="B27" s="61" t="s">
        <v>43</v>
      </c>
      <c r="C27" s="62" t="s">
        <v>43</v>
      </c>
      <c r="D27" s="62"/>
      <c r="E27" s="62"/>
      <c r="F27" s="62"/>
      <c r="G27" s="62"/>
      <c r="H27" s="62"/>
      <c r="I27" s="62" t="s">
        <v>632</v>
      </c>
      <c r="J27" s="62"/>
      <c r="K27" s="62"/>
      <c r="L27" s="62" t="s">
        <v>633</v>
      </c>
      <c r="M27" s="62"/>
      <c r="N27" s="62"/>
      <c r="O27" s="62"/>
      <c r="P27" s="63" t="s">
        <v>40</v>
      </c>
      <c r="Q27" s="63" t="s">
        <v>93</v>
      </c>
      <c r="R27" s="63">
        <v>90</v>
      </c>
      <c r="S27" s="63" t="s">
        <v>42</v>
      </c>
      <c r="T27" s="63" t="s">
        <v>42</v>
      </c>
      <c r="U27" s="65" t="str">
        <f t="shared" si="0"/>
        <v>N/A</v>
      </c>
    </row>
    <row r="28" spans="1:21" ht="75" customHeight="1" thickTop="1">
      <c r="A28" s="56"/>
      <c r="B28" s="57" t="s">
        <v>56</v>
      </c>
      <c r="C28" s="58" t="s">
        <v>634</v>
      </c>
      <c r="D28" s="58"/>
      <c r="E28" s="58"/>
      <c r="F28" s="58"/>
      <c r="G28" s="58"/>
      <c r="H28" s="58"/>
      <c r="I28" s="58" t="s">
        <v>635</v>
      </c>
      <c r="J28" s="58"/>
      <c r="K28" s="58"/>
      <c r="L28" s="58" t="s">
        <v>636</v>
      </c>
      <c r="M28" s="58"/>
      <c r="N28" s="58"/>
      <c r="O28" s="58"/>
      <c r="P28" s="59" t="s">
        <v>40</v>
      </c>
      <c r="Q28" s="59" t="s">
        <v>222</v>
      </c>
      <c r="R28" s="59">
        <v>100</v>
      </c>
      <c r="S28" s="59">
        <v>0</v>
      </c>
      <c r="T28" s="59">
        <v>0</v>
      </c>
      <c r="U28" s="60" t="str">
        <f t="shared" si="0"/>
        <v>N/A</v>
      </c>
    </row>
    <row r="29" spans="1:21" ht="75" customHeight="1">
      <c r="A29" s="56"/>
      <c r="B29" s="61" t="s">
        <v>43</v>
      </c>
      <c r="C29" s="62" t="s">
        <v>637</v>
      </c>
      <c r="D29" s="62"/>
      <c r="E29" s="62"/>
      <c r="F29" s="62"/>
      <c r="G29" s="62"/>
      <c r="H29" s="62"/>
      <c r="I29" s="62" t="s">
        <v>638</v>
      </c>
      <c r="J29" s="62"/>
      <c r="K29" s="62"/>
      <c r="L29" s="62" t="s">
        <v>639</v>
      </c>
      <c r="M29" s="62"/>
      <c r="N29" s="62"/>
      <c r="O29" s="62"/>
      <c r="P29" s="63" t="s">
        <v>40</v>
      </c>
      <c r="Q29" s="63" t="s">
        <v>116</v>
      </c>
      <c r="R29" s="63">
        <v>0</v>
      </c>
      <c r="S29" s="63" t="s">
        <v>42</v>
      </c>
      <c r="T29" s="63" t="s">
        <v>42</v>
      </c>
      <c r="U29" s="65" t="str">
        <f t="shared" si="0"/>
        <v>N/A</v>
      </c>
    </row>
    <row r="30" spans="1:21" ht="75" customHeight="1">
      <c r="A30" s="56"/>
      <c r="B30" s="61" t="s">
        <v>43</v>
      </c>
      <c r="C30" s="62" t="s">
        <v>640</v>
      </c>
      <c r="D30" s="62"/>
      <c r="E30" s="62"/>
      <c r="F30" s="62"/>
      <c r="G30" s="62"/>
      <c r="H30" s="62"/>
      <c r="I30" s="62" t="s">
        <v>641</v>
      </c>
      <c r="J30" s="62"/>
      <c r="K30" s="62"/>
      <c r="L30" s="62" t="s">
        <v>642</v>
      </c>
      <c r="M30" s="62"/>
      <c r="N30" s="62"/>
      <c r="O30" s="62"/>
      <c r="P30" s="63" t="s">
        <v>40</v>
      </c>
      <c r="Q30" s="63" t="s">
        <v>60</v>
      </c>
      <c r="R30" s="63">
        <v>100</v>
      </c>
      <c r="S30" s="63">
        <v>50</v>
      </c>
      <c r="T30" s="63">
        <v>100</v>
      </c>
      <c r="U30" s="65">
        <f t="shared" si="0"/>
        <v>200</v>
      </c>
    </row>
    <row r="31" spans="1:21" ht="75" customHeight="1">
      <c r="A31" s="56"/>
      <c r="B31" s="61" t="s">
        <v>43</v>
      </c>
      <c r="C31" s="62" t="s">
        <v>643</v>
      </c>
      <c r="D31" s="62"/>
      <c r="E31" s="62"/>
      <c r="F31" s="62"/>
      <c r="G31" s="62"/>
      <c r="H31" s="62"/>
      <c r="I31" s="62" t="s">
        <v>644</v>
      </c>
      <c r="J31" s="62"/>
      <c r="K31" s="62"/>
      <c r="L31" s="62" t="s">
        <v>645</v>
      </c>
      <c r="M31" s="62"/>
      <c r="N31" s="62"/>
      <c r="O31" s="62"/>
      <c r="P31" s="63" t="s">
        <v>40</v>
      </c>
      <c r="Q31" s="63" t="s">
        <v>60</v>
      </c>
      <c r="R31" s="63">
        <v>100</v>
      </c>
      <c r="S31" s="63">
        <v>0</v>
      </c>
      <c r="T31" s="63">
        <v>40</v>
      </c>
      <c r="U31" s="65" t="str">
        <f t="shared" si="0"/>
        <v>N/A</v>
      </c>
    </row>
    <row r="32" spans="1:21" ht="75" customHeight="1">
      <c r="A32" s="56"/>
      <c r="B32" s="61" t="s">
        <v>43</v>
      </c>
      <c r="C32" s="62" t="s">
        <v>646</v>
      </c>
      <c r="D32" s="62"/>
      <c r="E32" s="62"/>
      <c r="F32" s="62"/>
      <c r="G32" s="62"/>
      <c r="H32" s="62"/>
      <c r="I32" s="62" t="s">
        <v>647</v>
      </c>
      <c r="J32" s="62"/>
      <c r="K32" s="62"/>
      <c r="L32" s="62" t="s">
        <v>648</v>
      </c>
      <c r="M32" s="62"/>
      <c r="N32" s="62"/>
      <c r="O32" s="62"/>
      <c r="P32" s="63" t="s">
        <v>40</v>
      </c>
      <c r="Q32" s="63" t="s">
        <v>60</v>
      </c>
      <c r="R32" s="63">
        <v>100</v>
      </c>
      <c r="S32" s="63">
        <v>0</v>
      </c>
      <c r="T32" s="63">
        <v>10.91</v>
      </c>
      <c r="U32" s="65" t="str">
        <f t="shared" si="0"/>
        <v>N/A</v>
      </c>
    </row>
    <row r="33" spans="1:22" ht="75" customHeight="1">
      <c r="A33" s="56"/>
      <c r="B33" s="61" t="s">
        <v>43</v>
      </c>
      <c r="C33" s="62" t="s">
        <v>649</v>
      </c>
      <c r="D33" s="62"/>
      <c r="E33" s="62"/>
      <c r="F33" s="62"/>
      <c r="G33" s="62"/>
      <c r="H33" s="62"/>
      <c r="I33" s="62" t="s">
        <v>650</v>
      </c>
      <c r="J33" s="62"/>
      <c r="K33" s="62"/>
      <c r="L33" s="62" t="s">
        <v>651</v>
      </c>
      <c r="M33" s="62"/>
      <c r="N33" s="62"/>
      <c r="O33" s="62"/>
      <c r="P33" s="63" t="s">
        <v>40</v>
      </c>
      <c r="Q33" s="63" t="s">
        <v>222</v>
      </c>
      <c r="R33" s="63">
        <v>100</v>
      </c>
      <c r="S33" s="63">
        <v>0</v>
      </c>
      <c r="T33" s="63">
        <v>0</v>
      </c>
      <c r="U33" s="65" t="str">
        <f t="shared" si="0"/>
        <v>N/A</v>
      </c>
    </row>
    <row r="34" spans="1:22" ht="75" customHeight="1">
      <c r="A34" s="56"/>
      <c r="B34" s="61" t="s">
        <v>43</v>
      </c>
      <c r="C34" s="62" t="s">
        <v>652</v>
      </c>
      <c r="D34" s="62"/>
      <c r="E34" s="62"/>
      <c r="F34" s="62"/>
      <c r="G34" s="62"/>
      <c r="H34" s="62"/>
      <c r="I34" s="62" t="s">
        <v>653</v>
      </c>
      <c r="J34" s="62"/>
      <c r="K34" s="62"/>
      <c r="L34" s="62" t="s">
        <v>654</v>
      </c>
      <c r="M34" s="62"/>
      <c r="N34" s="62"/>
      <c r="O34" s="62"/>
      <c r="P34" s="63" t="s">
        <v>40</v>
      </c>
      <c r="Q34" s="63" t="s">
        <v>106</v>
      </c>
      <c r="R34" s="63">
        <v>100</v>
      </c>
      <c r="S34" s="63" t="s">
        <v>42</v>
      </c>
      <c r="T34" s="63" t="s">
        <v>42</v>
      </c>
      <c r="U34" s="65" t="str">
        <f t="shared" si="0"/>
        <v>N/A</v>
      </c>
    </row>
    <row r="35" spans="1:22" ht="75" customHeight="1">
      <c r="A35" s="56"/>
      <c r="B35" s="61" t="s">
        <v>43</v>
      </c>
      <c r="C35" s="62" t="s">
        <v>655</v>
      </c>
      <c r="D35" s="62"/>
      <c r="E35" s="62"/>
      <c r="F35" s="62"/>
      <c r="G35" s="62"/>
      <c r="H35" s="62"/>
      <c r="I35" s="62" t="s">
        <v>656</v>
      </c>
      <c r="J35" s="62"/>
      <c r="K35" s="62"/>
      <c r="L35" s="62" t="s">
        <v>657</v>
      </c>
      <c r="M35" s="62"/>
      <c r="N35" s="62"/>
      <c r="O35" s="62"/>
      <c r="P35" s="63" t="s">
        <v>40</v>
      </c>
      <c r="Q35" s="63" t="s">
        <v>212</v>
      </c>
      <c r="R35" s="63">
        <v>90.91</v>
      </c>
      <c r="S35" s="63" t="s">
        <v>42</v>
      </c>
      <c r="T35" s="63" t="s">
        <v>42</v>
      </c>
      <c r="U35" s="65" t="str">
        <f t="shared" si="0"/>
        <v>N/A</v>
      </c>
    </row>
    <row r="36" spans="1:22" ht="75" customHeight="1">
      <c r="A36" s="56"/>
      <c r="B36" s="61" t="s">
        <v>43</v>
      </c>
      <c r="C36" s="62" t="s">
        <v>658</v>
      </c>
      <c r="D36" s="62"/>
      <c r="E36" s="62"/>
      <c r="F36" s="62"/>
      <c r="G36" s="62"/>
      <c r="H36" s="62"/>
      <c r="I36" s="62" t="s">
        <v>659</v>
      </c>
      <c r="J36" s="62"/>
      <c r="K36" s="62"/>
      <c r="L36" s="62" t="s">
        <v>660</v>
      </c>
      <c r="M36" s="62"/>
      <c r="N36" s="62"/>
      <c r="O36" s="62"/>
      <c r="P36" s="63" t="s">
        <v>40</v>
      </c>
      <c r="Q36" s="63" t="s">
        <v>60</v>
      </c>
      <c r="R36" s="63">
        <v>100</v>
      </c>
      <c r="S36" s="63">
        <v>0</v>
      </c>
      <c r="T36" s="63">
        <v>0</v>
      </c>
      <c r="U36" s="65" t="str">
        <f t="shared" si="0"/>
        <v>N/A</v>
      </c>
    </row>
    <row r="37" spans="1:22" ht="75" customHeight="1">
      <c r="A37" s="56"/>
      <c r="B37" s="61" t="s">
        <v>43</v>
      </c>
      <c r="C37" s="62" t="s">
        <v>661</v>
      </c>
      <c r="D37" s="62"/>
      <c r="E37" s="62"/>
      <c r="F37" s="62"/>
      <c r="G37" s="62"/>
      <c r="H37" s="62"/>
      <c r="I37" s="62" t="s">
        <v>662</v>
      </c>
      <c r="J37" s="62"/>
      <c r="K37" s="62"/>
      <c r="L37" s="62" t="s">
        <v>663</v>
      </c>
      <c r="M37" s="62"/>
      <c r="N37" s="62"/>
      <c r="O37" s="62"/>
      <c r="P37" s="63" t="s">
        <v>40</v>
      </c>
      <c r="Q37" s="63" t="s">
        <v>60</v>
      </c>
      <c r="R37" s="63">
        <v>100</v>
      </c>
      <c r="S37" s="63">
        <v>0</v>
      </c>
      <c r="T37" s="63">
        <v>38</v>
      </c>
      <c r="U37" s="65" t="str">
        <f t="shared" si="0"/>
        <v>N/A</v>
      </c>
    </row>
    <row r="38" spans="1:22" ht="75" customHeight="1">
      <c r="A38" s="56"/>
      <c r="B38" s="61" t="s">
        <v>43</v>
      </c>
      <c r="C38" s="62" t="s">
        <v>664</v>
      </c>
      <c r="D38" s="62"/>
      <c r="E38" s="62"/>
      <c r="F38" s="62"/>
      <c r="G38" s="62"/>
      <c r="H38" s="62"/>
      <c r="I38" s="62" t="s">
        <v>665</v>
      </c>
      <c r="J38" s="62"/>
      <c r="K38" s="62"/>
      <c r="L38" s="62" t="s">
        <v>666</v>
      </c>
      <c r="M38" s="62"/>
      <c r="N38" s="62"/>
      <c r="O38" s="62"/>
      <c r="P38" s="63" t="s">
        <v>40</v>
      </c>
      <c r="Q38" s="63" t="s">
        <v>106</v>
      </c>
      <c r="R38" s="63">
        <v>100</v>
      </c>
      <c r="S38" s="63" t="s">
        <v>42</v>
      </c>
      <c r="T38" s="63" t="s">
        <v>42</v>
      </c>
      <c r="U38" s="65" t="str">
        <f t="shared" si="0"/>
        <v>N/A</v>
      </c>
    </row>
    <row r="39" spans="1:22" ht="75" customHeight="1">
      <c r="A39" s="56"/>
      <c r="B39" s="61" t="s">
        <v>43</v>
      </c>
      <c r="C39" s="62" t="s">
        <v>667</v>
      </c>
      <c r="D39" s="62"/>
      <c r="E39" s="62"/>
      <c r="F39" s="62"/>
      <c r="G39" s="62"/>
      <c r="H39" s="62"/>
      <c r="I39" s="62" t="s">
        <v>668</v>
      </c>
      <c r="J39" s="62"/>
      <c r="K39" s="62"/>
      <c r="L39" s="62" t="s">
        <v>669</v>
      </c>
      <c r="M39" s="62"/>
      <c r="N39" s="62"/>
      <c r="O39" s="62"/>
      <c r="P39" s="63" t="s">
        <v>40</v>
      </c>
      <c r="Q39" s="63" t="s">
        <v>106</v>
      </c>
      <c r="R39" s="63">
        <v>100</v>
      </c>
      <c r="S39" s="63" t="s">
        <v>42</v>
      </c>
      <c r="T39" s="63" t="s">
        <v>42</v>
      </c>
      <c r="U39" s="65" t="str">
        <f t="shared" si="0"/>
        <v>N/A</v>
      </c>
    </row>
    <row r="40" spans="1:22" ht="75" customHeight="1" thickBot="1">
      <c r="A40" s="56"/>
      <c r="B40" s="61" t="s">
        <v>43</v>
      </c>
      <c r="C40" s="62" t="s">
        <v>670</v>
      </c>
      <c r="D40" s="62"/>
      <c r="E40" s="62"/>
      <c r="F40" s="62"/>
      <c r="G40" s="62"/>
      <c r="H40" s="62"/>
      <c r="I40" s="62" t="s">
        <v>671</v>
      </c>
      <c r="J40" s="62"/>
      <c r="K40" s="62"/>
      <c r="L40" s="62" t="s">
        <v>672</v>
      </c>
      <c r="M40" s="62"/>
      <c r="N40" s="62"/>
      <c r="O40" s="62"/>
      <c r="P40" s="63" t="s">
        <v>40</v>
      </c>
      <c r="Q40" s="63" t="s">
        <v>116</v>
      </c>
      <c r="R40" s="63">
        <v>24.71</v>
      </c>
      <c r="S40" s="63" t="s">
        <v>42</v>
      </c>
      <c r="T40" s="63" t="s">
        <v>42</v>
      </c>
      <c r="U40" s="65" t="str">
        <f t="shared" si="0"/>
        <v>N/A</v>
      </c>
    </row>
    <row r="41" spans="1:22" ht="22.5" customHeight="1" thickTop="1" thickBot="1">
      <c r="B41" s="9" t="s">
        <v>61</v>
      </c>
      <c r="C41" s="10"/>
      <c r="D41" s="10"/>
      <c r="E41" s="10"/>
      <c r="F41" s="10"/>
      <c r="G41" s="10"/>
      <c r="H41" s="11"/>
      <c r="I41" s="11"/>
      <c r="J41" s="11"/>
      <c r="K41" s="11"/>
      <c r="L41" s="11"/>
      <c r="M41" s="11"/>
      <c r="N41" s="11"/>
      <c r="O41" s="11"/>
      <c r="P41" s="11"/>
      <c r="Q41" s="11"/>
      <c r="R41" s="11"/>
      <c r="S41" s="11"/>
      <c r="T41" s="11"/>
      <c r="U41" s="12"/>
      <c r="V41" s="66"/>
    </row>
    <row r="42" spans="1:22" ht="26.25" customHeight="1" thickTop="1">
      <c r="B42" s="67"/>
      <c r="C42" s="68"/>
      <c r="D42" s="68"/>
      <c r="E42" s="68"/>
      <c r="F42" s="68"/>
      <c r="G42" s="68"/>
      <c r="H42" s="69"/>
      <c r="I42" s="69"/>
      <c r="J42" s="69"/>
      <c r="K42" s="69"/>
      <c r="L42" s="69"/>
      <c r="M42" s="69"/>
      <c r="N42" s="69"/>
      <c r="O42" s="69"/>
      <c r="P42" s="70"/>
      <c r="Q42" s="71"/>
      <c r="R42" s="72" t="s">
        <v>62</v>
      </c>
      <c r="S42" s="40" t="s">
        <v>63</v>
      </c>
      <c r="T42" s="72" t="s">
        <v>64</v>
      </c>
      <c r="U42" s="40" t="s">
        <v>65</v>
      </c>
    </row>
    <row r="43" spans="1:22" ht="26.25" customHeight="1" thickBot="1">
      <c r="B43" s="73"/>
      <c r="C43" s="74"/>
      <c r="D43" s="74"/>
      <c r="E43" s="74"/>
      <c r="F43" s="74"/>
      <c r="G43" s="74"/>
      <c r="H43" s="75"/>
      <c r="I43" s="75"/>
      <c r="J43" s="75"/>
      <c r="K43" s="75"/>
      <c r="L43" s="75"/>
      <c r="M43" s="75"/>
      <c r="N43" s="75"/>
      <c r="O43" s="75"/>
      <c r="P43" s="76"/>
      <c r="Q43" s="77"/>
      <c r="R43" s="78" t="s">
        <v>66</v>
      </c>
      <c r="S43" s="77" t="s">
        <v>66</v>
      </c>
      <c r="T43" s="77" t="s">
        <v>66</v>
      </c>
      <c r="U43" s="77" t="s">
        <v>67</v>
      </c>
    </row>
    <row r="44" spans="1:22" ht="13.5" customHeight="1" thickBot="1">
      <c r="B44" s="79" t="s">
        <v>68</v>
      </c>
      <c r="C44" s="80"/>
      <c r="D44" s="80"/>
      <c r="E44" s="81"/>
      <c r="F44" s="81"/>
      <c r="G44" s="81"/>
      <c r="H44" s="82"/>
      <c r="I44" s="82"/>
      <c r="J44" s="82"/>
      <c r="K44" s="82"/>
      <c r="L44" s="82"/>
      <c r="M44" s="82"/>
      <c r="N44" s="82"/>
      <c r="O44" s="82"/>
      <c r="P44" s="83"/>
      <c r="Q44" s="83"/>
      <c r="R44" s="84">
        <f>2225.800075</f>
        <v>2225.8000750000001</v>
      </c>
      <c r="S44" s="84">
        <f>1687.953803</f>
        <v>1687.9538030000001</v>
      </c>
      <c r="T44" s="84">
        <f>1301.27090306</f>
        <v>1301.2709030599999</v>
      </c>
      <c r="U44" s="85">
        <f>+IF(ISERR(T44/S44*100),"N/A",T44/S44*100)</f>
        <v>77.091618310125028</v>
      </c>
    </row>
    <row r="45" spans="1:22" ht="13.5" customHeight="1" thickBot="1">
      <c r="B45" s="86" t="s">
        <v>69</v>
      </c>
      <c r="C45" s="87"/>
      <c r="D45" s="87"/>
      <c r="E45" s="88"/>
      <c r="F45" s="88"/>
      <c r="G45" s="88"/>
      <c r="H45" s="89"/>
      <c r="I45" s="89"/>
      <c r="J45" s="89"/>
      <c r="K45" s="89"/>
      <c r="L45" s="89"/>
      <c r="M45" s="89"/>
      <c r="N45" s="89"/>
      <c r="O45" s="89"/>
      <c r="P45" s="90"/>
      <c r="Q45" s="90"/>
      <c r="R45" s="84">
        <f>1674.38606168</f>
        <v>1674.38606168</v>
      </c>
      <c r="S45" s="84">
        <f>1529.7907827</f>
        <v>1529.7907826999999</v>
      </c>
      <c r="T45" s="84">
        <f>1301.27090306</f>
        <v>1301.2709030599999</v>
      </c>
      <c r="U45" s="85">
        <f>+IF(ISERR(T45/S45*100),"N/A",T45/S45*100)</f>
        <v>85.062017484725942</v>
      </c>
    </row>
    <row r="46" spans="1:22" ht="14.7" customHeight="1" thickTop="1" thickBot="1">
      <c r="B46" s="9" t="s">
        <v>70</v>
      </c>
      <c r="C46" s="10"/>
      <c r="D46" s="10"/>
      <c r="E46" s="10"/>
      <c r="F46" s="10"/>
      <c r="G46" s="10"/>
      <c r="H46" s="11"/>
      <c r="I46" s="11"/>
      <c r="J46" s="11"/>
      <c r="K46" s="11"/>
      <c r="L46" s="11"/>
      <c r="M46" s="11"/>
      <c r="N46" s="11"/>
      <c r="O46" s="11"/>
      <c r="P46" s="11"/>
      <c r="Q46" s="11"/>
      <c r="R46" s="11"/>
      <c r="S46" s="11"/>
      <c r="T46" s="11"/>
      <c r="U46" s="12"/>
    </row>
    <row r="47" spans="1:22" ht="44.25" customHeight="1" thickTop="1">
      <c r="B47" s="91" t="s">
        <v>71</v>
      </c>
      <c r="C47" s="93"/>
      <c r="D47" s="93"/>
      <c r="E47" s="93"/>
      <c r="F47" s="93"/>
      <c r="G47" s="93"/>
      <c r="H47" s="93"/>
      <c r="I47" s="93"/>
      <c r="J47" s="93"/>
      <c r="K47" s="93"/>
      <c r="L47" s="93"/>
      <c r="M47" s="93"/>
      <c r="N47" s="93"/>
      <c r="O47" s="93"/>
      <c r="P47" s="93"/>
      <c r="Q47" s="93"/>
      <c r="R47" s="93"/>
      <c r="S47" s="93"/>
      <c r="T47" s="93"/>
      <c r="U47" s="92"/>
    </row>
    <row r="48" spans="1:22" ht="34.5" customHeight="1">
      <c r="B48" s="94" t="s">
        <v>673</v>
      </c>
      <c r="C48" s="96"/>
      <c r="D48" s="96"/>
      <c r="E48" s="96"/>
      <c r="F48" s="96"/>
      <c r="G48" s="96"/>
      <c r="H48" s="96"/>
      <c r="I48" s="96"/>
      <c r="J48" s="96"/>
      <c r="K48" s="96"/>
      <c r="L48" s="96"/>
      <c r="M48" s="96"/>
      <c r="N48" s="96"/>
      <c r="O48" s="96"/>
      <c r="P48" s="96"/>
      <c r="Q48" s="96"/>
      <c r="R48" s="96"/>
      <c r="S48" s="96"/>
      <c r="T48" s="96"/>
      <c r="U48" s="95"/>
    </row>
    <row r="49" spans="2:21" ht="34.5" customHeight="1">
      <c r="B49" s="94" t="s">
        <v>73</v>
      </c>
      <c r="C49" s="96"/>
      <c r="D49" s="96"/>
      <c r="E49" s="96"/>
      <c r="F49" s="96"/>
      <c r="G49" s="96"/>
      <c r="H49" s="96"/>
      <c r="I49" s="96"/>
      <c r="J49" s="96"/>
      <c r="K49" s="96"/>
      <c r="L49" s="96"/>
      <c r="M49" s="96"/>
      <c r="N49" s="96"/>
      <c r="O49" s="96"/>
      <c r="P49" s="96"/>
      <c r="Q49" s="96"/>
      <c r="R49" s="96"/>
      <c r="S49" s="96"/>
      <c r="T49" s="96"/>
      <c r="U49" s="95"/>
    </row>
    <row r="50" spans="2:21" ht="34.5" customHeight="1">
      <c r="B50" s="94" t="s">
        <v>674</v>
      </c>
      <c r="C50" s="96"/>
      <c r="D50" s="96"/>
      <c r="E50" s="96"/>
      <c r="F50" s="96"/>
      <c r="G50" s="96"/>
      <c r="H50" s="96"/>
      <c r="I50" s="96"/>
      <c r="J50" s="96"/>
      <c r="K50" s="96"/>
      <c r="L50" s="96"/>
      <c r="M50" s="96"/>
      <c r="N50" s="96"/>
      <c r="O50" s="96"/>
      <c r="P50" s="96"/>
      <c r="Q50" s="96"/>
      <c r="R50" s="96"/>
      <c r="S50" s="96"/>
      <c r="T50" s="96"/>
      <c r="U50" s="95"/>
    </row>
    <row r="51" spans="2:21" ht="21" customHeight="1">
      <c r="B51" s="94" t="s">
        <v>675</v>
      </c>
      <c r="C51" s="96"/>
      <c r="D51" s="96"/>
      <c r="E51" s="96"/>
      <c r="F51" s="96"/>
      <c r="G51" s="96"/>
      <c r="H51" s="96"/>
      <c r="I51" s="96"/>
      <c r="J51" s="96"/>
      <c r="K51" s="96"/>
      <c r="L51" s="96"/>
      <c r="M51" s="96"/>
      <c r="N51" s="96"/>
      <c r="O51" s="96"/>
      <c r="P51" s="96"/>
      <c r="Q51" s="96"/>
      <c r="R51" s="96"/>
      <c r="S51" s="96"/>
      <c r="T51" s="96"/>
      <c r="U51" s="95"/>
    </row>
    <row r="52" spans="2:21" ht="34.5" customHeight="1">
      <c r="B52" s="94" t="s">
        <v>676</v>
      </c>
      <c r="C52" s="96"/>
      <c r="D52" s="96"/>
      <c r="E52" s="96"/>
      <c r="F52" s="96"/>
      <c r="G52" s="96"/>
      <c r="H52" s="96"/>
      <c r="I52" s="96"/>
      <c r="J52" s="96"/>
      <c r="K52" s="96"/>
      <c r="L52" s="96"/>
      <c r="M52" s="96"/>
      <c r="N52" s="96"/>
      <c r="O52" s="96"/>
      <c r="P52" s="96"/>
      <c r="Q52" s="96"/>
      <c r="R52" s="96"/>
      <c r="S52" s="96"/>
      <c r="T52" s="96"/>
      <c r="U52" s="95"/>
    </row>
    <row r="53" spans="2:21" ht="34.5" customHeight="1">
      <c r="B53" s="94" t="s">
        <v>677</v>
      </c>
      <c r="C53" s="96"/>
      <c r="D53" s="96"/>
      <c r="E53" s="96"/>
      <c r="F53" s="96"/>
      <c r="G53" s="96"/>
      <c r="H53" s="96"/>
      <c r="I53" s="96"/>
      <c r="J53" s="96"/>
      <c r="K53" s="96"/>
      <c r="L53" s="96"/>
      <c r="M53" s="96"/>
      <c r="N53" s="96"/>
      <c r="O53" s="96"/>
      <c r="P53" s="96"/>
      <c r="Q53" s="96"/>
      <c r="R53" s="96"/>
      <c r="S53" s="96"/>
      <c r="T53" s="96"/>
      <c r="U53" s="95"/>
    </row>
    <row r="54" spans="2:21" ht="19.05" customHeight="1">
      <c r="B54" s="94" t="s">
        <v>678</v>
      </c>
      <c r="C54" s="96"/>
      <c r="D54" s="96"/>
      <c r="E54" s="96"/>
      <c r="F54" s="96"/>
      <c r="G54" s="96"/>
      <c r="H54" s="96"/>
      <c r="I54" s="96"/>
      <c r="J54" s="96"/>
      <c r="K54" s="96"/>
      <c r="L54" s="96"/>
      <c r="M54" s="96"/>
      <c r="N54" s="96"/>
      <c r="O54" s="96"/>
      <c r="P54" s="96"/>
      <c r="Q54" s="96"/>
      <c r="R54" s="96"/>
      <c r="S54" s="96"/>
      <c r="T54" s="96"/>
      <c r="U54" s="95"/>
    </row>
    <row r="55" spans="2:21" ht="34.5" customHeight="1">
      <c r="B55" s="94" t="s">
        <v>679</v>
      </c>
      <c r="C55" s="96"/>
      <c r="D55" s="96"/>
      <c r="E55" s="96"/>
      <c r="F55" s="96"/>
      <c r="G55" s="96"/>
      <c r="H55" s="96"/>
      <c r="I55" s="96"/>
      <c r="J55" s="96"/>
      <c r="K55" s="96"/>
      <c r="L55" s="96"/>
      <c r="M55" s="96"/>
      <c r="N55" s="96"/>
      <c r="O55" s="96"/>
      <c r="P55" s="96"/>
      <c r="Q55" s="96"/>
      <c r="R55" s="96"/>
      <c r="S55" s="96"/>
      <c r="T55" s="96"/>
      <c r="U55" s="95"/>
    </row>
    <row r="56" spans="2:21" ht="18.3" customHeight="1">
      <c r="B56" s="94" t="s">
        <v>680</v>
      </c>
      <c r="C56" s="96"/>
      <c r="D56" s="96"/>
      <c r="E56" s="96"/>
      <c r="F56" s="96"/>
      <c r="G56" s="96"/>
      <c r="H56" s="96"/>
      <c r="I56" s="96"/>
      <c r="J56" s="96"/>
      <c r="K56" s="96"/>
      <c r="L56" s="96"/>
      <c r="M56" s="96"/>
      <c r="N56" s="96"/>
      <c r="O56" s="96"/>
      <c r="P56" s="96"/>
      <c r="Q56" s="96"/>
      <c r="R56" s="96"/>
      <c r="S56" s="96"/>
      <c r="T56" s="96"/>
      <c r="U56" s="95"/>
    </row>
    <row r="57" spans="2:21" ht="34.5" customHeight="1">
      <c r="B57" s="94" t="s">
        <v>681</v>
      </c>
      <c r="C57" s="96"/>
      <c r="D57" s="96"/>
      <c r="E57" s="96"/>
      <c r="F57" s="96"/>
      <c r="G57" s="96"/>
      <c r="H57" s="96"/>
      <c r="I57" s="96"/>
      <c r="J57" s="96"/>
      <c r="K57" s="96"/>
      <c r="L57" s="96"/>
      <c r="M57" s="96"/>
      <c r="N57" s="96"/>
      <c r="O57" s="96"/>
      <c r="P57" s="96"/>
      <c r="Q57" s="96"/>
      <c r="R57" s="96"/>
      <c r="S57" s="96"/>
      <c r="T57" s="96"/>
      <c r="U57" s="95"/>
    </row>
    <row r="58" spans="2:21" ht="34.5" customHeight="1">
      <c r="B58" s="94" t="s">
        <v>682</v>
      </c>
      <c r="C58" s="96"/>
      <c r="D58" s="96"/>
      <c r="E58" s="96"/>
      <c r="F58" s="96"/>
      <c r="G58" s="96"/>
      <c r="H58" s="96"/>
      <c r="I58" s="96"/>
      <c r="J58" s="96"/>
      <c r="K58" s="96"/>
      <c r="L58" s="96"/>
      <c r="M58" s="96"/>
      <c r="N58" s="96"/>
      <c r="O58" s="96"/>
      <c r="P58" s="96"/>
      <c r="Q58" s="96"/>
      <c r="R58" s="96"/>
      <c r="S58" s="96"/>
      <c r="T58" s="96"/>
      <c r="U58" s="95"/>
    </row>
    <row r="59" spans="2:21" ht="34.5" customHeight="1">
      <c r="B59" s="94" t="s">
        <v>683</v>
      </c>
      <c r="C59" s="96"/>
      <c r="D59" s="96"/>
      <c r="E59" s="96"/>
      <c r="F59" s="96"/>
      <c r="G59" s="96"/>
      <c r="H59" s="96"/>
      <c r="I59" s="96"/>
      <c r="J59" s="96"/>
      <c r="K59" s="96"/>
      <c r="L59" s="96"/>
      <c r="M59" s="96"/>
      <c r="N59" s="96"/>
      <c r="O59" s="96"/>
      <c r="P59" s="96"/>
      <c r="Q59" s="96"/>
      <c r="R59" s="96"/>
      <c r="S59" s="96"/>
      <c r="T59" s="96"/>
      <c r="U59" s="95"/>
    </row>
    <row r="60" spans="2:21" ht="34.5" customHeight="1">
      <c r="B60" s="94" t="s">
        <v>684</v>
      </c>
      <c r="C60" s="96"/>
      <c r="D60" s="96"/>
      <c r="E60" s="96"/>
      <c r="F60" s="96"/>
      <c r="G60" s="96"/>
      <c r="H60" s="96"/>
      <c r="I60" s="96"/>
      <c r="J60" s="96"/>
      <c r="K60" s="96"/>
      <c r="L60" s="96"/>
      <c r="M60" s="96"/>
      <c r="N60" s="96"/>
      <c r="O60" s="96"/>
      <c r="P60" s="96"/>
      <c r="Q60" s="96"/>
      <c r="R60" s="96"/>
      <c r="S60" s="96"/>
      <c r="T60" s="96"/>
      <c r="U60" s="95"/>
    </row>
    <row r="61" spans="2:21" ht="34.5" customHeight="1">
      <c r="B61" s="94" t="s">
        <v>685</v>
      </c>
      <c r="C61" s="96"/>
      <c r="D61" s="96"/>
      <c r="E61" s="96"/>
      <c r="F61" s="96"/>
      <c r="G61" s="96"/>
      <c r="H61" s="96"/>
      <c r="I61" s="96"/>
      <c r="J61" s="96"/>
      <c r="K61" s="96"/>
      <c r="L61" s="96"/>
      <c r="M61" s="96"/>
      <c r="N61" s="96"/>
      <c r="O61" s="96"/>
      <c r="P61" s="96"/>
      <c r="Q61" s="96"/>
      <c r="R61" s="96"/>
      <c r="S61" s="96"/>
      <c r="T61" s="96"/>
      <c r="U61" s="95"/>
    </row>
    <row r="62" spans="2:21" ht="34.5" customHeight="1">
      <c r="B62" s="94" t="s">
        <v>686</v>
      </c>
      <c r="C62" s="96"/>
      <c r="D62" s="96"/>
      <c r="E62" s="96"/>
      <c r="F62" s="96"/>
      <c r="G62" s="96"/>
      <c r="H62" s="96"/>
      <c r="I62" s="96"/>
      <c r="J62" s="96"/>
      <c r="K62" s="96"/>
      <c r="L62" s="96"/>
      <c r="M62" s="96"/>
      <c r="N62" s="96"/>
      <c r="O62" s="96"/>
      <c r="P62" s="96"/>
      <c r="Q62" s="96"/>
      <c r="R62" s="96"/>
      <c r="S62" s="96"/>
      <c r="T62" s="96"/>
      <c r="U62" s="95"/>
    </row>
    <row r="63" spans="2:21" ht="25.95" customHeight="1">
      <c r="B63" s="94" t="s">
        <v>687</v>
      </c>
      <c r="C63" s="96"/>
      <c r="D63" s="96"/>
      <c r="E63" s="96"/>
      <c r="F63" s="96"/>
      <c r="G63" s="96"/>
      <c r="H63" s="96"/>
      <c r="I63" s="96"/>
      <c r="J63" s="96"/>
      <c r="K63" s="96"/>
      <c r="L63" s="96"/>
      <c r="M63" s="96"/>
      <c r="N63" s="96"/>
      <c r="O63" s="96"/>
      <c r="P63" s="96"/>
      <c r="Q63" s="96"/>
      <c r="R63" s="96"/>
      <c r="S63" s="96"/>
      <c r="T63" s="96"/>
      <c r="U63" s="95"/>
    </row>
    <row r="64" spans="2:21" ht="34.5" customHeight="1">
      <c r="B64" s="94" t="s">
        <v>688</v>
      </c>
      <c r="C64" s="96"/>
      <c r="D64" s="96"/>
      <c r="E64" s="96"/>
      <c r="F64" s="96"/>
      <c r="G64" s="96"/>
      <c r="H64" s="96"/>
      <c r="I64" s="96"/>
      <c r="J64" s="96"/>
      <c r="K64" s="96"/>
      <c r="L64" s="96"/>
      <c r="M64" s="96"/>
      <c r="N64" s="96"/>
      <c r="O64" s="96"/>
      <c r="P64" s="96"/>
      <c r="Q64" s="96"/>
      <c r="R64" s="96"/>
      <c r="S64" s="96"/>
      <c r="T64" s="96"/>
      <c r="U64" s="95"/>
    </row>
    <row r="65" spans="2:21" ht="21.75" customHeight="1">
      <c r="B65" s="94" t="s">
        <v>689</v>
      </c>
      <c r="C65" s="96"/>
      <c r="D65" s="96"/>
      <c r="E65" s="96"/>
      <c r="F65" s="96"/>
      <c r="G65" s="96"/>
      <c r="H65" s="96"/>
      <c r="I65" s="96"/>
      <c r="J65" s="96"/>
      <c r="K65" s="96"/>
      <c r="L65" s="96"/>
      <c r="M65" s="96"/>
      <c r="N65" s="96"/>
      <c r="O65" s="96"/>
      <c r="P65" s="96"/>
      <c r="Q65" s="96"/>
      <c r="R65" s="96"/>
      <c r="S65" s="96"/>
      <c r="T65" s="96"/>
      <c r="U65" s="95"/>
    </row>
    <row r="66" spans="2:21" ht="34.5" customHeight="1">
      <c r="B66" s="94" t="s">
        <v>690</v>
      </c>
      <c r="C66" s="96"/>
      <c r="D66" s="96"/>
      <c r="E66" s="96"/>
      <c r="F66" s="96"/>
      <c r="G66" s="96"/>
      <c r="H66" s="96"/>
      <c r="I66" s="96"/>
      <c r="J66" s="96"/>
      <c r="K66" s="96"/>
      <c r="L66" s="96"/>
      <c r="M66" s="96"/>
      <c r="N66" s="96"/>
      <c r="O66" s="96"/>
      <c r="P66" s="96"/>
      <c r="Q66" s="96"/>
      <c r="R66" s="96"/>
      <c r="S66" s="96"/>
      <c r="T66" s="96"/>
      <c r="U66" s="95"/>
    </row>
    <row r="67" spans="2:21" ht="43.5" customHeight="1">
      <c r="B67" s="94" t="s">
        <v>691</v>
      </c>
      <c r="C67" s="96"/>
      <c r="D67" s="96"/>
      <c r="E67" s="96"/>
      <c r="F67" s="96"/>
      <c r="G67" s="96"/>
      <c r="H67" s="96"/>
      <c r="I67" s="96"/>
      <c r="J67" s="96"/>
      <c r="K67" s="96"/>
      <c r="L67" s="96"/>
      <c r="M67" s="96"/>
      <c r="N67" s="96"/>
      <c r="O67" s="96"/>
      <c r="P67" s="96"/>
      <c r="Q67" s="96"/>
      <c r="R67" s="96"/>
      <c r="S67" s="96"/>
      <c r="T67" s="96"/>
      <c r="U67" s="95"/>
    </row>
    <row r="68" spans="2:21" ht="31.05" customHeight="1">
      <c r="B68" s="94" t="s">
        <v>692</v>
      </c>
      <c r="C68" s="96"/>
      <c r="D68" s="96"/>
      <c r="E68" s="96"/>
      <c r="F68" s="96"/>
      <c r="G68" s="96"/>
      <c r="H68" s="96"/>
      <c r="I68" s="96"/>
      <c r="J68" s="96"/>
      <c r="K68" s="96"/>
      <c r="L68" s="96"/>
      <c r="M68" s="96"/>
      <c r="N68" s="96"/>
      <c r="O68" s="96"/>
      <c r="P68" s="96"/>
      <c r="Q68" s="96"/>
      <c r="R68" s="96"/>
      <c r="S68" s="96"/>
      <c r="T68" s="96"/>
      <c r="U68" s="95"/>
    </row>
    <row r="69" spans="2:21" ht="40.799999999999997" customHeight="1">
      <c r="B69" s="94" t="s">
        <v>693</v>
      </c>
      <c r="C69" s="96"/>
      <c r="D69" s="96"/>
      <c r="E69" s="96"/>
      <c r="F69" s="96"/>
      <c r="G69" s="96"/>
      <c r="H69" s="96"/>
      <c r="I69" s="96"/>
      <c r="J69" s="96"/>
      <c r="K69" s="96"/>
      <c r="L69" s="96"/>
      <c r="M69" s="96"/>
      <c r="N69" s="96"/>
      <c r="O69" s="96"/>
      <c r="P69" s="96"/>
      <c r="Q69" s="96"/>
      <c r="R69" s="96"/>
      <c r="S69" s="96"/>
      <c r="T69" s="96"/>
      <c r="U69" s="95"/>
    </row>
    <row r="70" spans="2:21" ht="16.2" customHeight="1">
      <c r="B70" s="94" t="s">
        <v>694</v>
      </c>
      <c r="C70" s="96"/>
      <c r="D70" s="96"/>
      <c r="E70" s="96"/>
      <c r="F70" s="96"/>
      <c r="G70" s="96"/>
      <c r="H70" s="96"/>
      <c r="I70" s="96"/>
      <c r="J70" s="96"/>
      <c r="K70" s="96"/>
      <c r="L70" s="96"/>
      <c r="M70" s="96"/>
      <c r="N70" s="96"/>
      <c r="O70" s="96"/>
      <c r="P70" s="96"/>
      <c r="Q70" s="96"/>
      <c r="R70" s="96"/>
      <c r="S70" s="96"/>
      <c r="T70" s="96"/>
      <c r="U70" s="95"/>
    </row>
    <row r="71" spans="2:21" ht="34.5" customHeight="1">
      <c r="B71" s="94" t="s">
        <v>695</v>
      </c>
      <c r="C71" s="96"/>
      <c r="D71" s="96"/>
      <c r="E71" s="96"/>
      <c r="F71" s="96"/>
      <c r="G71" s="96"/>
      <c r="H71" s="96"/>
      <c r="I71" s="96"/>
      <c r="J71" s="96"/>
      <c r="K71" s="96"/>
      <c r="L71" s="96"/>
      <c r="M71" s="96"/>
      <c r="N71" s="96"/>
      <c r="O71" s="96"/>
      <c r="P71" s="96"/>
      <c r="Q71" s="96"/>
      <c r="R71" s="96"/>
      <c r="S71" s="96"/>
      <c r="T71" s="96"/>
      <c r="U71" s="95"/>
    </row>
    <row r="72" spans="2:21" ht="34.5" customHeight="1">
      <c r="B72" s="94" t="s">
        <v>696</v>
      </c>
      <c r="C72" s="96"/>
      <c r="D72" s="96"/>
      <c r="E72" s="96"/>
      <c r="F72" s="96"/>
      <c r="G72" s="96"/>
      <c r="H72" s="96"/>
      <c r="I72" s="96"/>
      <c r="J72" s="96"/>
      <c r="K72" s="96"/>
      <c r="L72" s="96"/>
      <c r="M72" s="96"/>
      <c r="N72" s="96"/>
      <c r="O72" s="96"/>
      <c r="P72" s="96"/>
      <c r="Q72" s="96"/>
      <c r="R72" s="96"/>
      <c r="S72" s="96"/>
      <c r="T72" s="96"/>
      <c r="U72" s="95"/>
    </row>
    <row r="73" spans="2:21" ht="17.55" customHeight="1">
      <c r="B73" s="94" t="s">
        <v>697</v>
      </c>
      <c r="C73" s="96"/>
      <c r="D73" s="96"/>
      <c r="E73" s="96"/>
      <c r="F73" s="96"/>
      <c r="G73" s="96"/>
      <c r="H73" s="96"/>
      <c r="I73" s="96"/>
      <c r="J73" s="96"/>
      <c r="K73" s="96"/>
      <c r="L73" s="96"/>
      <c r="M73" s="96"/>
      <c r="N73" s="96"/>
      <c r="O73" s="96"/>
      <c r="P73" s="96"/>
      <c r="Q73" s="96"/>
      <c r="R73" s="96"/>
      <c r="S73" s="96"/>
      <c r="T73" s="96"/>
      <c r="U73" s="95"/>
    </row>
    <row r="74" spans="2:21" ht="31.2" customHeight="1">
      <c r="B74" s="94" t="s">
        <v>698</v>
      </c>
      <c r="C74" s="96"/>
      <c r="D74" s="96"/>
      <c r="E74" s="96"/>
      <c r="F74" s="96"/>
      <c r="G74" s="96"/>
      <c r="H74" s="96"/>
      <c r="I74" s="96"/>
      <c r="J74" s="96"/>
      <c r="K74" s="96"/>
      <c r="L74" s="96"/>
      <c r="M74" s="96"/>
      <c r="N74" s="96"/>
      <c r="O74" s="96"/>
      <c r="P74" s="96"/>
      <c r="Q74" s="96"/>
      <c r="R74" s="96"/>
      <c r="S74" s="96"/>
      <c r="T74" s="96"/>
      <c r="U74" s="95"/>
    </row>
    <row r="75" spans="2:21" ht="34.5" customHeight="1">
      <c r="B75" s="94" t="s">
        <v>699</v>
      </c>
      <c r="C75" s="96"/>
      <c r="D75" s="96"/>
      <c r="E75" s="96"/>
      <c r="F75" s="96"/>
      <c r="G75" s="96"/>
      <c r="H75" s="96"/>
      <c r="I75" s="96"/>
      <c r="J75" s="96"/>
      <c r="K75" s="96"/>
      <c r="L75" s="96"/>
      <c r="M75" s="96"/>
      <c r="N75" s="96"/>
      <c r="O75" s="96"/>
      <c r="P75" s="96"/>
      <c r="Q75" s="96"/>
      <c r="R75" s="96"/>
      <c r="S75" s="96"/>
      <c r="T75" s="96"/>
      <c r="U75" s="95"/>
    </row>
    <row r="76" spans="2:21" ht="34.5" customHeight="1">
      <c r="B76" s="94" t="s">
        <v>700</v>
      </c>
      <c r="C76" s="96"/>
      <c r="D76" s="96"/>
      <c r="E76" s="96"/>
      <c r="F76" s="96"/>
      <c r="G76" s="96"/>
      <c r="H76" s="96"/>
      <c r="I76" s="96"/>
      <c r="J76" s="96"/>
      <c r="K76" s="96"/>
      <c r="L76" s="96"/>
      <c r="M76" s="96"/>
      <c r="N76" s="96"/>
      <c r="O76" s="96"/>
      <c r="P76" s="96"/>
      <c r="Q76" s="96"/>
      <c r="R76" s="96"/>
      <c r="S76" s="96"/>
      <c r="T76" s="96"/>
      <c r="U76" s="95"/>
    </row>
    <row r="77" spans="2:21" ht="34.5" customHeight="1" thickBot="1">
      <c r="B77" s="97" t="s">
        <v>701</v>
      </c>
      <c r="C77" s="99"/>
      <c r="D77" s="99"/>
      <c r="E77" s="99"/>
      <c r="F77" s="99"/>
      <c r="G77" s="99"/>
      <c r="H77" s="99"/>
      <c r="I77" s="99"/>
      <c r="J77" s="99"/>
      <c r="K77" s="99"/>
      <c r="L77" s="99"/>
      <c r="M77" s="99"/>
      <c r="N77" s="99"/>
      <c r="O77" s="99"/>
      <c r="P77" s="99"/>
      <c r="Q77" s="99"/>
      <c r="R77" s="99"/>
      <c r="S77" s="99"/>
      <c r="T77" s="99"/>
      <c r="U77" s="98"/>
    </row>
  </sheetData>
  <mergeCells count="144">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C40:H40"/>
    <mergeCell ref="I40:K40"/>
    <mergeCell ref="L40:O40"/>
    <mergeCell ref="B44:D44"/>
    <mergeCell ref="B45:D45"/>
    <mergeCell ref="B47:U47"/>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V2" sqref="V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5.33203125" style="1" customWidth="1"/>
    <col min="9" max="9" width="7.33203125" style="1" customWidth="1"/>
    <col min="10" max="10" width="8.77734375" style="1" customWidth="1"/>
    <col min="11" max="11" width="24.33203125" style="1" customWidth="1"/>
    <col min="12" max="12" width="8.6640625" style="1" customWidth="1"/>
    <col min="13" max="13" width="6.77734375" style="1" customWidth="1"/>
    <col min="14" max="14" width="9.21875" style="1" customWidth="1"/>
    <col min="15" max="15" width="26"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702</v>
      </c>
      <c r="D4" s="15" t="s">
        <v>703</v>
      </c>
      <c r="E4" s="15"/>
      <c r="F4" s="15"/>
      <c r="G4" s="15"/>
      <c r="H4" s="15"/>
      <c r="I4" s="16"/>
      <c r="J4" s="17" t="s">
        <v>6</v>
      </c>
      <c r="K4" s="18" t="s">
        <v>7</v>
      </c>
      <c r="L4" s="19" t="s">
        <v>8</v>
      </c>
      <c r="M4" s="19"/>
      <c r="N4" s="19"/>
      <c r="O4" s="19"/>
      <c r="P4" s="17" t="s">
        <v>9</v>
      </c>
      <c r="Q4" s="19" t="s">
        <v>704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705</v>
      </c>
      <c r="D11" s="58"/>
      <c r="E11" s="58"/>
      <c r="F11" s="58"/>
      <c r="G11" s="58"/>
      <c r="H11" s="58"/>
      <c r="I11" s="58" t="s">
        <v>706</v>
      </c>
      <c r="J11" s="58"/>
      <c r="K11" s="58"/>
      <c r="L11" s="58" t="s">
        <v>707</v>
      </c>
      <c r="M11" s="58"/>
      <c r="N11" s="58"/>
      <c r="O11" s="58"/>
      <c r="P11" s="59" t="s">
        <v>40</v>
      </c>
      <c r="Q11" s="59" t="s">
        <v>41</v>
      </c>
      <c r="R11" s="59">
        <v>9.25</v>
      </c>
      <c r="S11" s="59" t="s">
        <v>42</v>
      </c>
      <c r="T11" s="59" t="s">
        <v>42</v>
      </c>
      <c r="U11" s="60" t="str">
        <f t="shared" ref="U11:U19" si="0">IF(ISERR(T11/S11*100),"N/A",T11/S11*100)</f>
        <v>N/A</v>
      </c>
    </row>
    <row r="12" spans="1:34" ht="101.4" customHeight="1">
      <c r="A12" s="56"/>
      <c r="B12" s="61" t="s">
        <v>43</v>
      </c>
      <c r="C12" s="62" t="s">
        <v>43</v>
      </c>
      <c r="D12" s="62"/>
      <c r="E12" s="62"/>
      <c r="F12" s="62"/>
      <c r="G12" s="62"/>
      <c r="H12" s="62"/>
      <c r="I12" s="62" t="s">
        <v>708</v>
      </c>
      <c r="J12" s="62"/>
      <c r="K12" s="62"/>
      <c r="L12" s="62" t="s">
        <v>709</v>
      </c>
      <c r="M12" s="62"/>
      <c r="N12" s="62"/>
      <c r="O12" s="62"/>
      <c r="P12" s="63" t="s">
        <v>297</v>
      </c>
      <c r="Q12" s="63" t="s">
        <v>41</v>
      </c>
      <c r="R12" s="63">
        <v>81.95</v>
      </c>
      <c r="S12" s="63" t="s">
        <v>42</v>
      </c>
      <c r="T12" s="63" t="s">
        <v>42</v>
      </c>
      <c r="U12" s="65" t="str">
        <f t="shared" si="0"/>
        <v>N/A</v>
      </c>
    </row>
    <row r="13" spans="1:34" ht="75" customHeight="1">
      <c r="A13" s="56"/>
      <c r="B13" s="61" t="s">
        <v>43</v>
      </c>
      <c r="C13" s="62" t="s">
        <v>43</v>
      </c>
      <c r="D13" s="62"/>
      <c r="E13" s="62"/>
      <c r="F13" s="62"/>
      <c r="G13" s="62"/>
      <c r="H13" s="62"/>
      <c r="I13" s="62" t="s">
        <v>710</v>
      </c>
      <c r="J13" s="62"/>
      <c r="K13" s="62"/>
      <c r="L13" s="62" t="s">
        <v>711</v>
      </c>
      <c r="M13" s="62"/>
      <c r="N13" s="62"/>
      <c r="O13" s="62"/>
      <c r="P13" s="63" t="s">
        <v>40</v>
      </c>
      <c r="Q13" s="63" t="s">
        <v>41</v>
      </c>
      <c r="R13" s="63">
        <v>42.87</v>
      </c>
      <c r="S13" s="63" t="s">
        <v>42</v>
      </c>
      <c r="T13" s="63" t="s">
        <v>42</v>
      </c>
      <c r="U13" s="65" t="str">
        <f t="shared" si="0"/>
        <v>N/A</v>
      </c>
    </row>
    <row r="14" spans="1:34" ht="75" customHeight="1" thickBot="1">
      <c r="A14" s="56"/>
      <c r="B14" s="61" t="s">
        <v>43</v>
      </c>
      <c r="C14" s="62" t="s">
        <v>43</v>
      </c>
      <c r="D14" s="62"/>
      <c r="E14" s="62"/>
      <c r="F14" s="62"/>
      <c r="G14" s="62"/>
      <c r="H14" s="62"/>
      <c r="I14" s="62" t="s">
        <v>1296</v>
      </c>
      <c r="J14" s="62"/>
      <c r="K14" s="62"/>
      <c r="L14" s="62" t="s">
        <v>712</v>
      </c>
      <c r="M14" s="62"/>
      <c r="N14" s="62"/>
      <c r="O14" s="62"/>
      <c r="P14" s="63" t="s">
        <v>40</v>
      </c>
      <c r="Q14" s="63" t="s">
        <v>106</v>
      </c>
      <c r="R14" s="64">
        <v>88</v>
      </c>
      <c r="S14" s="64" t="s">
        <v>42</v>
      </c>
      <c r="T14" s="64" t="s">
        <v>42</v>
      </c>
      <c r="U14" s="65" t="str">
        <f t="shared" si="0"/>
        <v>N/A</v>
      </c>
    </row>
    <row r="15" spans="1:34" ht="75" customHeight="1" thickTop="1">
      <c r="A15" s="56"/>
      <c r="B15" s="57" t="s">
        <v>46</v>
      </c>
      <c r="C15" s="58" t="s">
        <v>713</v>
      </c>
      <c r="D15" s="58"/>
      <c r="E15" s="58"/>
      <c r="F15" s="58"/>
      <c r="G15" s="58"/>
      <c r="H15" s="58"/>
      <c r="I15" s="58" t="s">
        <v>714</v>
      </c>
      <c r="J15" s="58"/>
      <c r="K15" s="58"/>
      <c r="L15" s="58" t="s">
        <v>715</v>
      </c>
      <c r="M15" s="58"/>
      <c r="N15" s="58"/>
      <c r="O15" s="58"/>
      <c r="P15" s="59" t="s">
        <v>40</v>
      </c>
      <c r="Q15" s="59" t="s">
        <v>41</v>
      </c>
      <c r="R15" s="59">
        <v>75.23</v>
      </c>
      <c r="S15" s="59" t="s">
        <v>42</v>
      </c>
      <c r="T15" s="59" t="s">
        <v>42</v>
      </c>
      <c r="U15" s="60" t="str">
        <f t="shared" si="0"/>
        <v>N/A</v>
      </c>
    </row>
    <row r="16" spans="1:34" ht="75" customHeight="1" thickBot="1">
      <c r="A16" s="56"/>
      <c r="B16" s="61" t="s">
        <v>43</v>
      </c>
      <c r="C16" s="62" t="s">
        <v>43</v>
      </c>
      <c r="D16" s="62"/>
      <c r="E16" s="62"/>
      <c r="F16" s="62"/>
      <c r="G16" s="62"/>
      <c r="H16" s="62"/>
      <c r="I16" s="62" t="s">
        <v>716</v>
      </c>
      <c r="J16" s="62"/>
      <c r="K16" s="62"/>
      <c r="L16" s="62" t="s">
        <v>717</v>
      </c>
      <c r="M16" s="62"/>
      <c r="N16" s="62"/>
      <c r="O16" s="62"/>
      <c r="P16" s="63" t="s">
        <v>40</v>
      </c>
      <c r="Q16" s="63" t="s">
        <v>41</v>
      </c>
      <c r="R16" s="63">
        <v>59.12</v>
      </c>
      <c r="S16" s="63" t="s">
        <v>42</v>
      </c>
      <c r="T16" s="63" t="s">
        <v>42</v>
      </c>
      <c r="U16" s="65" t="str">
        <f t="shared" si="0"/>
        <v>N/A</v>
      </c>
    </row>
    <row r="17" spans="1:21" ht="75" customHeight="1" thickTop="1">
      <c r="A17" s="56"/>
      <c r="B17" s="57" t="s">
        <v>51</v>
      </c>
      <c r="C17" s="58" t="s">
        <v>718</v>
      </c>
      <c r="D17" s="58"/>
      <c r="E17" s="58"/>
      <c r="F17" s="58"/>
      <c r="G17" s="58"/>
      <c r="H17" s="58"/>
      <c r="I17" s="58" t="s">
        <v>719</v>
      </c>
      <c r="J17" s="58"/>
      <c r="K17" s="58"/>
      <c r="L17" s="58" t="s">
        <v>720</v>
      </c>
      <c r="M17" s="58"/>
      <c r="N17" s="58"/>
      <c r="O17" s="58"/>
      <c r="P17" s="59" t="s">
        <v>40</v>
      </c>
      <c r="Q17" s="59" t="s">
        <v>93</v>
      </c>
      <c r="R17" s="59">
        <v>39.07</v>
      </c>
      <c r="S17" s="59" t="s">
        <v>42</v>
      </c>
      <c r="T17" s="59" t="s">
        <v>42</v>
      </c>
      <c r="U17" s="60" t="str">
        <f t="shared" si="0"/>
        <v>N/A</v>
      </c>
    </row>
    <row r="18" spans="1:21" ht="75" customHeight="1">
      <c r="A18" s="56"/>
      <c r="B18" s="61" t="s">
        <v>43</v>
      </c>
      <c r="C18" s="62" t="s">
        <v>43</v>
      </c>
      <c r="D18" s="62"/>
      <c r="E18" s="62"/>
      <c r="F18" s="62"/>
      <c r="G18" s="62"/>
      <c r="H18" s="62"/>
      <c r="I18" s="62" t="s">
        <v>721</v>
      </c>
      <c r="J18" s="62"/>
      <c r="K18" s="62"/>
      <c r="L18" s="62" t="s">
        <v>722</v>
      </c>
      <c r="M18" s="62"/>
      <c r="N18" s="62"/>
      <c r="O18" s="62"/>
      <c r="P18" s="63" t="s">
        <v>40</v>
      </c>
      <c r="Q18" s="63" t="s">
        <v>93</v>
      </c>
      <c r="R18" s="63">
        <v>37.78</v>
      </c>
      <c r="S18" s="63" t="s">
        <v>42</v>
      </c>
      <c r="T18" s="63" t="s">
        <v>42</v>
      </c>
      <c r="U18" s="65" t="str">
        <f t="shared" si="0"/>
        <v>N/A</v>
      </c>
    </row>
    <row r="19" spans="1:21" ht="75" customHeight="1">
      <c r="A19" s="56"/>
      <c r="B19" s="61" t="s">
        <v>43</v>
      </c>
      <c r="C19" s="62" t="s">
        <v>43</v>
      </c>
      <c r="D19" s="62"/>
      <c r="E19" s="62"/>
      <c r="F19" s="62"/>
      <c r="G19" s="62"/>
      <c r="H19" s="62"/>
      <c r="I19" s="62" t="s">
        <v>723</v>
      </c>
      <c r="J19" s="62"/>
      <c r="K19" s="62"/>
      <c r="L19" s="62" t="s">
        <v>724</v>
      </c>
      <c r="M19" s="62"/>
      <c r="N19" s="62"/>
      <c r="O19" s="62"/>
      <c r="P19" s="63" t="s">
        <v>40</v>
      </c>
      <c r="Q19" s="63" t="s">
        <v>93</v>
      </c>
      <c r="R19" s="63">
        <v>5.73</v>
      </c>
      <c r="S19" s="63" t="s">
        <v>42</v>
      </c>
      <c r="T19" s="63" t="s">
        <v>42</v>
      </c>
      <c r="U19" s="65" t="str">
        <f t="shared" si="0"/>
        <v>N/A</v>
      </c>
    </row>
    <row r="20" spans="1:21" ht="75" customHeight="1">
      <c r="A20" s="56"/>
      <c r="B20" s="61" t="s">
        <v>43</v>
      </c>
      <c r="C20" s="62" t="s">
        <v>43</v>
      </c>
      <c r="D20" s="62"/>
      <c r="E20" s="62"/>
      <c r="F20" s="62"/>
      <c r="G20" s="62"/>
      <c r="H20" s="62"/>
      <c r="I20" s="62" t="s">
        <v>725</v>
      </c>
      <c r="J20" s="62"/>
      <c r="K20" s="62"/>
      <c r="L20" s="62" t="s">
        <v>726</v>
      </c>
      <c r="M20" s="62"/>
      <c r="N20" s="62"/>
      <c r="O20" s="62"/>
      <c r="P20" s="63" t="s">
        <v>40</v>
      </c>
      <c r="Q20" s="63" t="s">
        <v>41</v>
      </c>
      <c r="R20" s="63">
        <v>31.98</v>
      </c>
      <c r="S20" s="63" t="s">
        <v>42</v>
      </c>
      <c r="T20" s="63" t="s">
        <v>42</v>
      </c>
      <c r="U20" s="65" t="str">
        <f>IF(ISERR((S20-T20)*100/S20+100),"N/A",(S20-T20)*100/S20+100)</f>
        <v>N/A</v>
      </c>
    </row>
    <row r="21" spans="1:21" ht="75" customHeight="1">
      <c r="A21" s="56"/>
      <c r="B21" s="61" t="s">
        <v>43</v>
      </c>
      <c r="C21" s="62" t="s">
        <v>43</v>
      </c>
      <c r="D21" s="62"/>
      <c r="E21" s="62"/>
      <c r="F21" s="62"/>
      <c r="G21" s="62"/>
      <c r="H21" s="62"/>
      <c r="I21" s="62" t="s">
        <v>727</v>
      </c>
      <c r="J21" s="62"/>
      <c r="K21" s="62"/>
      <c r="L21" s="62" t="s">
        <v>728</v>
      </c>
      <c r="M21" s="62"/>
      <c r="N21" s="62"/>
      <c r="O21" s="62"/>
      <c r="P21" s="63" t="s">
        <v>40</v>
      </c>
      <c r="Q21" s="63" t="s">
        <v>93</v>
      </c>
      <c r="R21" s="63">
        <v>1.3</v>
      </c>
      <c r="S21" s="63" t="s">
        <v>42</v>
      </c>
      <c r="T21" s="63" t="s">
        <v>42</v>
      </c>
      <c r="U21" s="65" t="str">
        <f t="shared" ref="U21:U32" si="1">IF(ISERR(T21/S21*100),"N/A",T21/S21*100)</f>
        <v>N/A</v>
      </c>
    </row>
    <row r="22" spans="1:21" ht="75" customHeight="1">
      <c r="A22" s="56"/>
      <c r="B22" s="61" t="s">
        <v>43</v>
      </c>
      <c r="C22" s="62" t="s">
        <v>729</v>
      </c>
      <c r="D22" s="62"/>
      <c r="E22" s="62"/>
      <c r="F22" s="62"/>
      <c r="G22" s="62"/>
      <c r="H22" s="62"/>
      <c r="I22" s="62" t="s">
        <v>730</v>
      </c>
      <c r="J22" s="62"/>
      <c r="K22" s="62"/>
      <c r="L22" s="62" t="s">
        <v>731</v>
      </c>
      <c r="M22" s="62"/>
      <c r="N22" s="62"/>
      <c r="O22" s="62"/>
      <c r="P22" s="63" t="s">
        <v>40</v>
      </c>
      <c r="Q22" s="63" t="s">
        <v>41</v>
      </c>
      <c r="R22" s="63">
        <v>59.33</v>
      </c>
      <c r="S22" s="63" t="s">
        <v>42</v>
      </c>
      <c r="T22" s="63" t="s">
        <v>42</v>
      </c>
      <c r="U22" s="65" t="str">
        <f t="shared" si="1"/>
        <v>N/A</v>
      </c>
    </row>
    <row r="23" spans="1:21" ht="75" customHeight="1" thickBot="1">
      <c r="A23" s="56"/>
      <c r="B23" s="61" t="s">
        <v>43</v>
      </c>
      <c r="C23" s="62" t="s">
        <v>43</v>
      </c>
      <c r="D23" s="62"/>
      <c r="E23" s="62"/>
      <c r="F23" s="62"/>
      <c r="G23" s="62"/>
      <c r="H23" s="62"/>
      <c r="I23" s="62" t="s">
        <v>732</v>
      </c>
      <c r="J23" s="62"/>
      <c r="K23" s="62"/>
      <c r="L23" s="62" t="s">
        <v>733</v>
      </c>
      <c r="M23" s="62"/>
      <c r="N23" s="62"/>
      <c r="O23" s="62"/>
      <c r="P23" s="63" t="s">
        <v>40</v>
      </c>
      <c r="Q23" s="63" t="s">
        <v>55</v>
      </c>
      <c r="R23" s="63">
        <v>82.71</v>
      </c>
      <c r="S23" s="63">
        <v>17.86</v>
      </c>
      <c r="T23" s="63">
        <v>23.71</v>
      </c>
      <c r="U23" s="65">
        <f t="shared" si="1"/>
        <v>132.75475923852184</v>
      </c>
    </row>
    <row r="24" spans="1:21" ht="75" customHeight="1" thickTop="1">
      <c r="A24" s="56"/>
      <c r="B24" s="57" t="s">
        <v>56</v>
      </c>
      <c r="C24" s="58" t="s">
        <v>734</v>
      </c>
      <c r="D24" s="58"/>
      <c r="E24" s="58"/>
      <c r="F24" s="58"/>
      <c r="G24" s="58"/>
      <c r="H24" s="58"/>
      <c r="I24" s="58" t="s">
        <v>735</v>
      </c>
      <c r="J24" s="58"/>
      <c r="K24" s="58"/>
      <c r="L24" s="58" t="s">
        <v>736</v>
      </c>
      <c r="M24" s="58"/>
      <c r="N24" s="58"/>
      <c r="O24" s="58"/>
      <c r="P24" s="59" t="s">
        <v>40</v>
      </c>
      <c r="Q24" s="59" t="s">
        <v>60</v>
      </c>
      <c r="R24" s="59">
        <v>96.97</v>
      </c>
      <c r="S24" s="59">
        <v>21.82</v>
      </c>
      <c r="T24" s="59">
        <v>32.979999999999997</v>
      </c>
      <c r="U24" s="60">
        <f t="shared" si="1"/>
        <v>151.14573785517871</v>
      </c>
    </row>
    <row r="25" spans="1:21" ht="75" customHeight="1">
      <c r="A25" s="56"/>
      <c r="B25" s="61" t="s">
        <v>43</v>
      </c>
      <c r="C25" s="62" t="s">
        <v>737</v>
      </c>
      <c r="D25" s="62"/>
      <c r="E25" s="62"/>
      <c r="F25" s="62"/>
      <c r="G25" s="62"/>
      <c r="H25" s="62"/>
      <c r="I25" s="62" t="s">
        <v>738</v>
      </c>
      <c r="J25" s="62"/>
      <c r="K25" s="62"/>
      <c r="L25" s="62" t="s">
        <v>739</v>
      </c>
      <c r="M25" s="62"/>
      <c r="N25" s="62"/>
      <c r="O25" s="62"/>
      <c r="P25" s="63" t="s">
        <v>40</v>
      </c>
      <c r="Q25" s="63" t="s">
        <v>60</v>
      </c>
      <c r="R25" s="63">
        <v>95.2</v>
      </c>
      <c r="S25" s="63">
        <v>23.5</v>
      </c>
      <c r="T25" s="63">
        <v>23.33</v>
      </c>
      <c r="U25" s="65">
        <f t="shared" si="1"/>
        <v>99.276595744680833</v>
      </c>
    </row>
    <row r="26" spans="1:21" ht="75" customHeight="1">
      <c r="A26" s="56"/>
      <c r="B26" s="61" t="s">
        <v>43</v>
      </c>
      <c r="C26" s="62" t="s">
        <v>740</v>
      </c>
      <c r="D26" s="62"/>
      <c r="E26" s="62"/>
      <c r="F26" s="62"/>
      <c r="G26" s="62"/>
      <c r="H26" s="62"/>
      <c r="I26" s="62" t="s">
        <v>741</v>
      </c>
      <c r="J26" s="62"/>
      <c r="K26" s="62"/>
      <c r="L26" s="62" t="s">
        <v>742</v>
      </c>
      <c r="M26" s="62"/>
      <c r="N26" s="62"/>
      <c r="O26" s="62"/>
      <c r="P26" s="63" t="s">
        <v>40</v>
      </c>
      <c r="Q26" s="63" t="s">
        <v>60</v>
      </c>
      <c r="R26" s="63">
        <v>49.67</v>
      </c>
      <c r="S26" s="63">
        <v>30.48</v>
      </c>
      <c r="T26" s="63">
        <v>10.34</v>
      </c>
      <c r="U26" s="65">
        <f t="shared" si="1"/>
        <v>33.923884514435692</v>
      </c>
    </row>
    <row r="27" spans="1:21" ht="75" customHeight="1">
      <c r="A27" s="56"/>
      <c r="B27" s="61" t="s">
        <v>43</v>
      </c>
      <c r="C27" s="62" t="s">
        <v>743</v>
      </c>
      <c r="D27" s="62"/>
      <c r="E27" s="62"/>
      <c r="F27" s="62"/>
      <c r="G27" s="62"/>
      <c r="H27" s="62"/>
      <c r="I27" s="62" t="s">
        <v>744</v>
      </c>
      <c r="J27" s="62"/>
      <c r="K27" s="62"/>
      <c r="L27" s="62" t="s">
        <v>745</v>
      </c>
      <c r="M27" s="62"/>
      <c r="N27" s="62"/>
      <c r="O27" s="62"/>
      <c r="P27" s="63" t="s">
        <v>40</v>
      </c>
      <c r="Q27" s="63" t="s">
        <v>60</v>
      </c>
      <c r="R27" s="63">
        <v>72.739999999999995</v>
      </c>
      <c r="S27" s="63">
        <v>18.12</v>
      </c>
      <c r="T27" s="63">
        <v>0.83</v>
      </c>
      <c r="U27" s="65">
        <f t="shared" si="1"/>
        <v>4.5805739514348787</v>
      </c>
    </row>
    <row r="28" spans="1:21" ht="75" customHeight="1">
      <c r="A28" s="56"/>
      <c r="B28" s="61" t="s">
        <v>43</v>
      </c>
      <c r="C28" s="62" t="s">
        <v>746</v>
      </c>
      <c r="D28" s="62"/>
      <c r="E28" s="62"/>
      <c r="F28" s="62"/>
      <c r="G28" s="62"/>
      <c r="H28" s="62"/>
      <c r="I28" s="62" t="s">
        <v>747</v>
      </c>
      <c r="J28" s="62"/>
      <c r="K28" s="62"/>
      <c r="L28" s="62" t="s">
        <v>748</v>
      </c>
      <c r="M28" s="62"/>
      <c r="N28" s="62"/>
      <c r="O28" s="62"/>
      <c r="P28" s="63" t="s">
        <v>40</v>
      </c>
      <c r="Q28" s="63" t="s">
        <v>60</v>
      </c>
      <c r="R28" s="63">
        <v>87.04</v>
      </c>
      <c r="S28" s="63">
        <v>31.92</v>
      </c>
      <c r="T28" s="63">
        <v>19.399999999999999</v>
      </c>
      <c r="U28" s="65">
        <f t="shared" si="1"/>
        <v>60.776942355889716</v>
      </c>
    </row>
    <row r="29" spans="1:21" ht="75" customHeight="1">
      <c r="A29" s="56"/>
      <c r="B29" s="61" t="s">
        <v>43</v>
      </c>
      <c r="C29" s="62" t="s">
        <v>749</v>
      </c>
      <c r="D29" s="62"/>
      <c r="E29" s="62"/>
      <c r="F29" s="62"/>
      <c r="G29" s="62"/>
      <c r="H29" s="62"/>
      <c r="I29" s="62" t="s">
        <v>750</v>
      </c>
      <c r="J29" s="62"/>
      <c r="K29" s="62"/>
      <c r="L29" s="62" t="s">
        <v>751</v>
      </c>
      <c r="M29" s="62"/>
      <c r="N29" s="62"/>
      <c r="O29" s="62"/>
      <c r="P29" s="63" t="s">
        <v>40</v>
      </c>
      <c r="Q29" s="63" t="s">
        <v>60</v>
      </c>
      <c r="R29" s="63">
        <v>80</v>
      </c>
      <c r="S29" s="63">
        <v>4.55</v>
      </c>
      <c r="T29" s="63">
        <v>22.73</v>
      </c>
      <c r="U29" s="65">
        <f t="shared" si="1"/>
        <v>499.56043956043959</v>
      </c>
    </row>
    <row r="30" spans="1:21" ht="75" customHeight="1">
      <c r="A30" s="56"/>
      <c r="B30" s="61" t="s">
        <v>43</v>
      </c>
      <c r="C30" s="62" t="s">
        <v>752</v>
      </c>
      <c r="D30" s="62"/>
      <c r="E30" s="62"/>
      <c r="F30" s="62"/>
      <c r="G30" s="62"/>
      <c r="H30" s="62"/>
      <c r="I30" s="62" t="s">
        <v>753</v>
      </c>
      <c r="J30" s="62"/>
      <c r="K30" s="62"/>
      <c r="L30" s="62" t="s">
        <v>754</v>
      </c>
      <c r="M30" s="62"/>
      <c r="N30" s="62"/>
      <c r="O30" s="62"/>
      <c r="P30" s="63" t="s">
        <v>40</v>
      </c>
      <c r="Q30" s="63" t="s">
        <v>60</v>
      </c>
      <c r="R30" s="63">
        <v>47.94</v>
      </c>
      <c r="S30" s="63">
        <v>10.41</v>
      </c>
      <c r="T30" s="63">
        <v>13.62</v>
      </c>
      <c r="U30" s="65">
        <f t="shared" si="1"/>
        <v>130.835734870317</v>
      </c>
    </row>
    <row r="31" spans="1:21" ht="75" customHeight="1">
      <c r="A31" s="56"/>
      <c r="B31" s="61" t="s">
        <v>43</v>
      </c>
      <c r="C31" s="62" t="s">
        <v>755</v>
      </c>
      <c r="D31" s="62"/>
      <c r="E31" s="62"/>
      <c r="F31" s="62"/>
      <c r="G31" s="62"/>
      <c r="H31" s="62"/>
      <c r="I31" s="62" t="s">
        <v>756</v>
      </c>
      <c r="J31" s="62"/>
      <c r="K31" s="62"/>
      <c r="L31" s="62" t="s">
        <v>757</v>
      </c>
      <c r="M31" s="62"/>
      <c r="N31" s="62"/>
      <c r="O31" s="62"/>
      <c r="P31" s="63" t="s">
        <v>40</v>
      </c>
      <c r="Q31" s="63" t="s">
        <v>60</v>
      </c>
      <c r="R31" s="63">
        <v>70.31</v>
      </c>
      <c r="S31" s="63">
        <v>4.55</v>
      </c>
      <c r="T31" s="63">
        <v>38.64</v>
      </c>
      <c r="U31" s="65">
        <f t="shared" si="1"/>
        <v>849.23076923076928</v>
      </c>
    </row>
    <row r="32" spans="1:21" ht="75" customHeight="1" thickBot="1">
      <c r="A32" s="56"/>
      <c r="B32" s="61" t="s">
        <v>43</v>
      </c>
      <c r="C32" s="62" t="s">
        <v>758</v>
      </c>
      <c r="D32" s="62"/>
      <c r="E32" s="62"/>
      <c r="F32" s="62"/>
      <c r="G32" s="62"/>
      <c r="H32" s="62"/>
      <c r="I32" s="62" t="s">
        <v>759</v>
      </c>
      <c r="J32" s="62"/>
      <c r="K32" s="62"/>
      <c r="L32" s="62" t="s">
        <v>760</v>
      </c>
      <c r="M32" s="62"/>
      <c r="N32" s="62"/>
      <c r="O32" s="62"/>
      <c r="P32" s="63" t="s">
        <v>40</v>
      </c>
      <c r="Q32" s="63" t="s">
        <v>60</v>
      </c>
      <c r="R32" s="63">
        <v>87.5</v>
      </c>
      <c r="S32" s="63">
        <v>18.86</v>
      </c>
      <c r="T32" s="63">
        <v>24.57</v>
      </c>
      <c r="U32" s="65">
        <f t="shared" si="1"/>
        <v>130.27571580063628</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9748.774399</f>
        <v>9748.7743989999999</v>
      </c>
      <c r="S36" s="84">
        <f>7102.103815</f>
        <v>7102.1038150000004</v>
      </c>
      <c r="T36" s="84">
        <f>4944.33330234</f>
        <v>4944.33330234</v>
      </c>
      <c r="U36" s="85">
        <f>+IF(ISERR(T36/S36*100),"N/A",T36/S36*100)</f>
        <v>69.617868608134387</v>
      </c>
    </row>
    <row r="37" spans="2:22" ht="13.5" customHeight="1" thickBot="1">
      <c r="B37" s="86" t="s">
        <v>69</v>
      </c>
      <c r="C37" s="87"/>
      <c r="D37" s="87"/>
      <c r="E37" s="88"/>
      <c r="F37" s="88"/>
      <c r="G37" s="88"/>
      <c r="H37" s="89"/>
      <c r="I37" s="89"/>
      <c r="J37" s="89"/>
      <c r="K37" s="89"/>
      <c r="L37" s="89"/>
      <c r="M37" s="89"/>
      <c r="N37" s="89"/>
      <c r="O37" s="89"/>
      <c r="P37" s="90"/>
      <c r="Q37" s="90"/>
      <c r="R37" s="84">
        <f>6544.95270531</f>
        <v>6544.9527053100001</v>
      </c>
      <c r="S37" s="84">
        <f>5763.67691042</f>
        <v>5763.6769104200002</v>
      </c>
      <c r="T37" s="84">
        <f>4944.33330234</f>
        <v>4944.33330234</v>
      </c>
      <c r="U37" s="85">
        <f>+IF(ISERR(T37/S37*100),"N/A",T37/S37*100)</f>
        <v>85.784359171855556</v>
      </c>
    </row>
    <row r="38" spans="2:22" ht="14.7"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761</v>
      </c>
      <c r="C40" s="96"/>
      <c r="D40" s="96"/>
      <c r="E40" s="96"/>
      <c r="F40" s="96"/>
      <c r="G40" s="96"/>
      <c r="H40" s="96"/>
      <c r="I40" s="96"/>
      <c r="J40" s="96"/>
      <c r="K40" s="96"/>
      <c r="L40" s="96"/>
      <c r="M40" s="96"/>
      <c r="N40" s="96"/>
      <c r="O40" s="96"/>
      <c r="P40" s="96"/>
      <c r="Q40" s="96"/>
      <c r="R40" s="96"/>
      <c r="S40" s="96"/>
      <c r="T40" s="96"/>
      <c r="U40" s="95"/>
    </row>
    <row r="41" spans="2:22" ht="34.5" customHeight="1">
      <c r="B41" s="94" t="s">
        <v>762</v>
      </c>
      <c r="C41" s="96"/>
      <c r="D41" s="96"/>
      <c r="E41" s="96"/>
      <c r="F41" s="96"/>
      <c r="G41" s="96"/>
      <c r="H41" s="96"/>
      <c r="I41" s="96"/>
      <c r="J41" s="96"/>
      <c r="K41" s="96"/>
      <c r="L41" s="96"/>
      <c r="M41" s="96"/>
      <c r="N41" s="96"/>
      <c r="O41" s="96"/>
      <c r="P41" s="96"/>
      <c r="Q41" s="96"/>
      <c r="R41" s="96"/>
      <c r="S41" s="96"/>
      <c r="T41" s="96"/>
      <c r="U41" s="95"/>
    </row>
    <row r="42" spans="2:22" ht="34.5" customHeight="1">
      <c r="B42" s="94" t="s">
        <v>763</v>
      </c>
      <c r="C42" s="96"/>
      <c r="D42" s="96"/>
      <c r="E42" s="96"/>
      <c r="F42" s="96"/>
      <c r="G42" s="96"/>
      <c r="H42" s="96"/>
      <c r="I42" s="96"/>
      <c r="J42" s="96"/>
      <c r="K42" s="96"/>
      <c r="L42" s="96"/>
      <c r="M42" s="96"/>
      <c r="N42" s="96"/>
      <c r="O42" s="96"/>
      <c r="P42" s="96"/>
      <c r="Q42" s="96"/>
      <c r="R42" s="96"/>
      <c r="S42" s="96"/>
      <c r="T42" s="96"/>
      <c r="U42" s="95"/>
    </row>
    <row r="43" spans="2:22" ht="34.5" customHeight="1">
      <c r="B43" s="94" t="s">
        <v>764</v>
      </c>
      <c r="C43" s="96"/>
      <c r="D43" s="96"/>
      <c r="E43" s="96"/>
      <c r="F43" s="96"/>
      <c r="G43" s="96"/>
      <c r="H43" s="96"/>
      <c r="I43" s="96"/>
      <c r="J43" s="96"/>
      <c r="K43" s="96"/>
      <c r="L43" s="96"/>
      <c r="M43" s="96"/>
      <c r="N43" s="96"/>
      <c r="O43" s="96"/>
      <c r="P43" s="96"/>
      <c r="Q43" s="96"/>
      <c r="R43" s="96"/>
      <c r="S43" s="96"/>
      <c r="T43" s="96"/>
      <c r="U43" s="95"/>
    </row>
    <row r="44" spans="2:22" ht="34.5" customHeight="1">
      <c r="B44" s="94" t="s">
        <v>765</v>
      </c>
      <c r="C44" s="96"/>
      <c r="D44" s="96"/>
      <c r="E44" s="96"/>
      <c r="F44" s="96"/>
      <c r="G44" s="96"/>
      <c r="H44" s="96"/>
      <c r="I44" s="96"/>
      <c r="J44" s="96"/>
      <c r="K44" s="96"/>
      <c r="L44" s="96"/>
      <c r="M44" s="96"/>
      <c r="N44" s="96"/>
      <c r="O44" s="96"/>
      <c r="P44" s="96"/>
      <c r="Q44" s="96"/>
      <c r="R44" s="96"/>
      <c r="S44" s="96"/>
      <c r="T44" s="96"/>
      <c r="U44" s="95"/>
    </row>
    <row r="45" spans="2:22" ht="34.5" customHeight="1">
      <c r="B45" s="94" t="s">
        <v>766</v>
      </c>
      <c r="C45" s="96"/>
      <c r="D45" s="96"/>
      <c r="E45" s="96"/>
      <c r="F45" s="96"/>
      <c r="G45" s="96"/>
      <c r="H45" s="96"/>
      <c r="I45" s="96"/>
      <c r="J45" s="96"/>
      <c r="K45" s="96"/>
      <c r="L45" s="96"/>
      <c r="M45" s="96"/>
      <c r="N45" s="96"/>
      <c r="O45" s="96"/>
      <c r="P45" s="96"/>
      <c r="Q45" s="96"/>
      <c r="R45" s="96"/>
      <c r="S45" s="96"/>
      <c r="T45" s="96"/>
      <c r="U45" s="95"/>
    </row>
    <row r="46" spans="2:22" ht="17.55" customHeight="1">
      <c r="B46" s="94" t="s">
        <v>767</v>
      </c>
      <c r="C46" s="96"/>
      <c r="D46" s="96"/>
      <c r="E46" s="96"/>
      <c r="F46" s="96"/>
      <c r="G46" s="96"/>
      <c r="H46" s="96"/>
      <c r="I46" s="96"/>
      <c r="J46" s="96"/>
      <c r="K46" s="96"/>
      <c r="L46" s="96"/>
      <c r="M46" s="96"/>
      <c r="N46" s="96"/>
      <c r="O46" s="96"/>
      <c r="P46" s="96"/>
      <c r="Q46" s="96"/>
      <c r="R46" s="96"/>
      <c r="S46" s="96"/>
      <c r="T46" s="96"/>
      <c r="U46" s="95"/>
    </row>
    <row r="47" spans="2:22" ht="34.5" customHeight="1">
      <c r="B47" s="94" t="s">
        <v>768</v>
      </c>
      <c r="C47" s="96"/>
      <c r="D47" s="96"/>
      <c r="E47" s="96"/>
      <c r="F47" s="96"/>
      <c r="G47" s="96"/>
      <c r="H47" s="96"/>
      <c r="I47" s="96"/>
      <c r="J47" s="96"/>
      <c r="K47" s="96"/>
      <c r="L47" s="96"/>
      <c r="M47" s="96"/>
      <c r="N47" s="96"/>
      <c r="O47" s="96"/>
      <c r="P47" s="96"/>
      <c r="Q47" s="96"/>
      <c r="R47" s="96"/>
      <c r="S47" s="96"/>
      <c r="T47" s="96"/>
      <c r="U47" s="95"/>
    </row>
    <row r="48" spans="2:22" ht="16.2" customHeight="1">
      <c r="B48" s="94" t="s">
        <v>769</v>
      </c>
      <c r="C48" s="96"/>
      <c r="D48" s="96"/>
      <c r="E48" s="96"/>
      <c r="F48" s="96"/>
      <c r="G48" s="96"/>
      <c r="H48" s="96"/>
      <c r="I48" s="96"/>
      <c r="J48" s="96"/>
      <c r="K48" s="96"/>
      <c r="L48" s="96"/>
      <c r="M48" s="96"/>
      <c r="N48" s="96"/>
      <c r="O48" s="96"/>
      <c r="P48" s="96"/>
      <c r="Q48" s="96"/>
      <c r="R48" s="96"/>
      <c r="S48" s="96"/>
      <c r="T48" s="96"/>
      <c r="U48" s="95"/>
    </row>
    <row r="49" spans="2:21" ht="19.05" customHeight="1">
      <c r="B49" s="94" t="s">
        <v>770</v>
      </c>
      <c r="C49" s="96"/>
      <c r="D49" s="96"/>
      <c r="E49" s="96"/>
      <c r="F49" s="96"/>
      <c r="G49" s="96"/>
      <c r="H49" s="96"/>
      <c r="I49" s="96"/>
      <c r="J49" s="96"/>
      <c r="K49" s="96"/>
      <c r="L49" s="96"/>
      <c r="M49" s="96"/>
      <c r="N49" s="96"/>
      <c r="O49" s="96"/>
      <c r="P49" s="96"/>
      <c r="Q49" s="96"/>
      <c r="R49" s="96"/>
      <c r="S49" s="96"/>
      <c r="T49" s="96"/>
      <c r="U49" s="95"/>
    </row>
    <row r="50" spans="2:21" ht="34.5" customHeight="1">
      <c r="B50" s="94" t="s">
        <v>771</v>
      </c>
      <c r="C50" s="96"/>
      <c r="D50" s="96"/>
      <c r="E50" s="96"/>
      <c r="F50" s="96"/>
      <c r="G50" s="96"/>
      <c r="H50" s="96"/>
      <c r="I50" s="96"/>
      <c r="J50" s="96"/>
      <c r="K50" s="96"/>
      <c r="L50" s="96"/>
      <c r="M50" s="96"/>
      <c r="N50" s="96"/>
      <c r="O50" s="96"/>
      <c r="P50" s="96"/>
      <c r="Q50" s="96"/>
      <c r="R50" s="96"/>
      <c r="S50" s="96"/>
      <c r="T50" s="96"/>
      <c r="U50" s="95"/>
    </row>
    <row r="51" spans="2:21" ht="34.5" customHeight="1">
      <c r="B51" s="94" t="s">
        <v>772</v>
      </c>
      <c r="C51" s="96"/>
      <c r="D51" s="96"/>
      <c r="E51" s="96"/>
      <c r="F51" s="96"/>
      <c r="G51" s="96"/>
      <c r="H51" s="96"/>
      <c r="I51" s="96"/>
      <c r="J51" s="96"/>
      <c r="K51" s="96"/>
      <c r="L51" s="96"/>
      <c r="M51" s="96"/>
      <c r="N51" s="96"/>
      <c r="O51" s="96"/>
      <c r="P51" s="96"/>
      <c r="Q51" s="96"/>
      <c r="R51" s="96"/>
      <c r="S51" s="96"/>
      <c r="T51" s="96"/>
      <c r="U51" s="95"/>
    </row>
    <row r="52" spans="2:21" ht="54.3" customHeight="1">
      <c r="B52" s="94" t="s">
        <v>773</v>
      </c>
      <c r="C52" s="96"/>
      <c r="D52" s="96"/>
      <c r="E52" s="96"/>
      <c r="F52" s="96"/>
      <c r="G52" s="96"/>
      <c r="H52" s="96"/>
      <c r="I52" s="96"/>
      <c r="J52" s="96"/>
      <c r="K52" s="96"/>
      <c r="L52" s="96"/>
      <c r="M52" s="96"/>
      <c r="N52" s="96"/>
      <c r="O52" s="96"/>
      <c r="P52" s="96"/>
      <c r="Q52" s="96"/>
      <c r="R52" s="96"/>
      <c r="S52" s="96"/>
      <c r="T52" s="96"/>
      <c r="U52" s="95"/>
    </row>
    <row r="53" spans="2:21" ht="42.75" customHeight="1">
      <c r="B53" s="94" t="s">
        <v>774</v>
      </c>
      <c r="C53" s="96"/>
      <c r="D53" s="96"/>
      <c r="E53" s="96"/>
      <c r="F53" s="96"/>
      <c r="G53" s="96"/>
      <c r="H53" s="96"/>
      <c r="I53" s="96"/>
      <c r="J53" s="96"/>
      <c r="K53" s="96"/>
      <c r="L53" s="96"/>
      <c r="M53" s="96"/>
      <c r="N53" s="96"/>
      <c r="O53" s="96"/>
      <c r="P53" s="96"/>
      <c r="Q53" s="96"/>
      <c r="R53" s="96"/>
      <c r="S53" s="96"/>
      <c r="T53" s="96"/>
      <c r="U53" s="95"/>
    </row>
    <row r="54" spans="2:21" ht="67.2" customHeight="1">
      <c r="B54" s="94" t="s">
        <v>775</v>
      </c>
      <c r="C54" s="96"/>
      <c r="D54" s="96"/>
      <c r="E54" s="96"/>
      <c r="F54" s="96"/>
      <c r="G54" s="96"/>
      <c r="H54" s="96"/>
      <c r="I54" s="96"/>
      <c r="J54" s="96"/>
      <c r="K54" s="96"/>
      <c r="L54" s="96"/>
      <c r="M54" s="96"/>
      <c r="N54" s="96"/>
      <c r="O54" s="96"/>
      <c r="P54" s="96"/>
      <c r="Q54" s="96"/>
      <c r="R54" s="96"/>
      <c r="S54" s="96"/>
      <c r="T54" s="96"/>
      <c r="U54" s="95"/>
    </row>
    <row r="55" spans="2:21" ht="54.3" customHeight="1">
      <c r="B55" s="94" t="s">
        <v>776</v>
      </c>
      <c r="C55" s="96"/>
      <c r="D55" s="96"/>
      <c r="E55" s="96"/>
      <c r="F55" s="96"/>
      <c r="G55" s="96"/>
      <c r="H55" s="96"/>
      <c r="I55" s="96"/>
      <c r="J55" s="96"/>
      <c r="K55" s="96"/>
      <c r="L55" s="96"/>
      <c r="M55" s="96"/>
      <c r="N55" s="96"/>
      <c r="O55" s="96"/>
      <c r="P55" s="96"/>
      <c r="Q55" s="96"/>
      <c r="R55" s="96"/>
      <c r="S55" s="96"/>
      <c r="T55" s="96"/>
      <c r="U55" s="95"/>
    </row>
    <row r="56" spans="2:21" ht="55.8" customHeight="1">
      <c r="B56" s="94" t="s">
        <v>777</v>
      </c>
      <c r="C56" s="96"/>
      <c r="D56" s="96"/>
      <c r="E56" s="96"/>
      <c r="F56" s="96"/>
      <c r="G56" s="96"/>
      <c r="H56" s="96"/>
      <c r="I56" s="96"/>
      <c r="J56" s="96"/>
      <c r="K56" s="96"/>
      <c r="L56" s="96"/>
      <c r="M56" s="96"/>
      <c r="N56" s="96"/>
      <c r="O56" s="96"/>
      <c r="P56" s="96"/>
      <c r="Q56" s="96"/>
      <c r="R56" s="96"/>
      <c r="S56" s="96"/>
      <c r="T56" s="96"/>
      <c r="U56" s="95"/>
    </row>
    <row r="57" spans="2:21" ht="60.3" customHeight="1">
      <c r="B57" s="94" t="s">
        <v>778</v>
      </c>
      <c r="C57" s="96"/>
      <c r="D57" s="96"/>
      <c r="E57" s="96"/>
      <c r="F57" s="96"/>
      <c r="G57" s="96"/>
      <c r="H57" s="96"/>
      <c r="I57" s="96"/>
      <c r="J57" s="96"/>
      <c r="K57" s="96"/>
      <c r="L57" s="96"/>
      <c r="M57" s="96"/>
      <c r="N57" s="96"/>
      <c r="O57" s="96"/>
      <c r="P57" s="96"/>
      <c r="Q57" s="96"/>
      <c r="R57" s="96"/>
      <c r="S57" s="96"/>
      <c r="T57" s="96"/>
      <c r="U57" s="95"/>
    </row>
    <row r="58" spans="2:21" ht="59.55" customHeight="1">
      <c r="B58" s="94" t="s">
        <v>779</v>
      </c>
      <c r="C58" s="96"/>
      <c r="D58" s="96"/>
      <c r="E58" s="96"/>
      <c r="F58" s="96"/>
      <c r="G58" s="96"/>
      <c r="H58" s="96"/>
      <c r="I58" s="96"/>
      <c r="J58" s="96"/>
      <c r="K58" s="96"/>
      <c r="L58" s="96"/>
      <c r="M58" s="96"/>
      <c r="N58" s="96"/>
      <c r="O58" s="96"/>
      <c r="P58" s="96"/>
      <c r="Q58" s="96"/>
      <c r="R58" s="96"/>
      <c r="S58" s="96"/>
      <c r="T58" s="96"/>
      <c r="U58" s="95"/>
    </row>
    <row r="59" spans="2:21" ht="47.25" customHeight="1">
      <c r="B59" s="94" t="s">
        <v>780</v>
      </c>
      <c r="C59" s="96"/>
      <c r="D59" s="96"/>
      <c r="E59" s="96"/>
      <c r="F59" s="96"/>
      <c r="G59" s="96"/>
      <c r="H59" s="96"/>
      <c r="I59" s="96"/>
      <c r="J59" s="96"/>
      <c r="K59" s="96"/>
      <c r="L59" s="96"/>
      <c r="M59" s="96"/>
      <c r="N59" s="96"/>
      <c r="O59" s="96"/>
      <c r="P59" s="96"/>
      <c r="Q59" s="96"/>
      <c r="R59" s="96"/>
      <c r="S59" s="96"/>
      <c r="T59" s="96"/>
      <c r="U59" s="95"/>
    </row>
    <row r="60" spans="2:21" ht="72.45" customHeight="1">
      <c r="B60" s="94" t="s">
        <v>781</v>
      </c>
      <c r="C60" s="96"/>
      <c r="D60" s="96"/>
      <c r="E60" s="96"/>
      <c r="F60" s="96"/>
      <c r="G60" s="96"/>
      <c r="H60" s="96"/>
      <c r="I60" s="96"/>
      <c r="J60" s="96"/>
      <c r="K60" s="96"/>
      <c r="L60" s="96"/>
      <c r="M60" s="96"/>
      <c r="N60" s="96"/>
      <c r="O60" s="96"/>
      <c r="P60" s="96"/>
      <c r="Q60" s="96"/>
      <c r="R60" s="96"/>
      <c r="S60" s="96"/>
      <c r="T60" s="96"/>
      <c r="U60" s="95"/>
    </row>
    <row r="61" spans="2:21" ht="62.55" customHeight="1" thickBot="1">
      <c r="B61" s="97" t="s">
        <v>782</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X3" sqref="X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8.1093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7.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783</v>
      </c>
      <c r="D4" s="15" t="s">
        <v>784</v>
      </c>
      <c r="E4" s="15"/>
      <c r="F4" s="15"/>
      <c r="G4" s="15"/>
      <c r="H4" s="15"/>
      <c r="I4" s="16"/>
      <c r="J4" s="17" t="s">
        <v>6</v>
      </c>
      <c r="K4" s="18" t="s">
        <v>7</v>
      </c>
      <c r="L4" s="19" t="s">
        <v>8</v>
      </c>
      <c r="M4" s="19"/>
      <c r="N4" s="19"/>
      <c r="O4" s="19"/>
      <c r="P4" s="17" t="s">
        <v>9</v>
      </c>
      <c r="Q4" s="19" t="s">
        <v>785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4.4" customHeight="1" thickTop="1">
      <c r="A11" s="56"/>
      <c r="B11" s="57" t="s">
        <v>36</v>
      </c>
      <c r="C11" s="58" t="s">
        <v>786</v>
      </c>
      <c r="D11" s="58"/>
      <c r="E11" s="58"/>
      <c r="F11" s="58"/>
      <c r="G11" s="58"/>
      <c r="H11" s="58"/>
      <c r="I11" s="58" t="s">
        <v>787</v>
      </c>
      <c r="J11" s="58"/>
      <c r="K11" s="58"/>
      <c r="L11" s="58" t="s">
        <v>788</v>
      </c>
      <c r="M11" s="58"/>
      <c r="N11" s="58"/>
      <c r="O11" s="58"/>
      <c r="P11" s="59" t="s">
        <v>789</v>
      </c>
      <c r="Q11" s="59" t="s">
        <v>41</v>
      </c>
      <c r="R11" s="100">
        <v>0.06</v>
      </c>
      <c r="S11" s="100" t="s">
        <v>42</v>
      </c>
      <c r="T11" s="100" t="s">
        <v>42</v>
      </c>
      <c r="U11" s="60" t="str">
        <f t="shared" ref="U11:U36" si="0">IF(ISERR(T11/S11*100),"N/A",T11/S11*100)</f>
        <v>N/A</v>
      </c>
    </row>
    <row r="12" spans="1:34" ht="75" customHeight="1">
      <c r="A12" s="56"/>
      <c r="B12" s="61" t="s">
        <v>43</v>
      </c>
      <c r="C12" s="62" t="s">
        <v>43</v>
      </c>
      <c r="D12" s="62"/>
      <c r="E12" s="62"/>
      <c r="F12" s="62"/>
      <c r="G12" s="62"/>
      <c r="H12" s="62"/>
      <c r="I12" s="62" t="s">
        <v>790</v>
      </c>
      <c r="J12" s="62"/>
      <c r="K12" s="62"/>
      <c r="L12" s="62" t="s">
        <v>791</v>
      </c>
      <c r="M12" s="62"/>
      <c r="N12" s="62"/>
      <c r="O12" s="62"/>
      <c r="P12" s="63" t="s">
        <v>789</v>
      </c>
      <c r="Q12" s="63" t="s">
        <v>41</v>
      </c>
      <c r="R12" s="64">
        <v>1</v>
      </c>
      <c r="S12" s="64" t="s">
        <v>42</v>
      </c>
      <c r="T12" s="64" t="s">
        <v>42</v>
      </c>
      <c r="U12" s="65" t="str">
        <f t="shared" si="0"/>
        <v>N/A</v>
      </c>
    </row>
    <row r="13" spans="1:34" ht="75" customHeight="1">
      <c r="A13" s="56"/>
      <c r="B13" s="61" t="s">
        <v>43</v>
      </c>
      <c r="C13" s="62" t="s">
        <v>43</v>
      </c>
      <c r="D13" s="62"/>
      <c r="E13" s="62"/>
      <c r="F13" s="62"/>
      <c r="G13" s="62"/>
      <c r="H13" s="62"/>
      <c r="I13" s="62" t="s">
        <v>1297</v>
      </c>
      <c r="J13" s="62"/>
      <c r="K13" s="62"/>
      <c r="L13" s="62" t="s">
        <v>792</v>
      </c>
      <c r="M13" s="62"/>
      <c r="N13" s="62"/>
      <c r="O13" s="62"/>
      <c r="P13" s="63" t="s">
        <v>40</v>
      </c>
      <c r="Q13" s="63" t="s">
        <v>41</v>
      </c>
      <c r="R13" s="64">
        <v>52</v>
      </c>
      <c r="S13" s="64" t="s">
        <v>42</v>
      </c>
      <c r="T13" s="64" t="s">
        <v>42</v>
      </c>
      <c r="U13" s="65" t="str">
        <f t="shared" si="0"/>
        <v>N/A</v>
      </c>
    </row>
    <row r="14" spans="1:34" ht="75" customHeight="1" thickBot="1">
      <c r="A14" s="56"/>
      <c r="B14" s="61" t="s">
        <v>43</v>
      </c>
      <c r="C14" s="62" t="s">
        <v>43</v>
      </c>
      <c r="D14" s="62"/>
      <c r="E14" s="62"/>
      <c r="F14" s="62"/>
      <c r="G14" s="62"/>
      <c r="H14" s="62"/>
      <c r="I14" s="62" t="s">
        <v>793</v>
      </c>
      <c r="J14" s="62"/>
      <c r="K14" s="62"/>
      <c r="L14" s="62" t="s">
        <v>794</v>
      </c>
      <c r="M14" s="62"/>
      <c r="N14" s="62"/>
      <c r="O14" s="62"/>
      <c r="P14" s="63" t="s">
        <v>40</v>
      </c>
      <c r="Q14" s="63" t="s">
        <v>41</v>
      </c>
      <c r="R14" s="63">
        <v>22</v>
      </c>
      <c r="S14" s="63" t="s">
        <v>42</v>
      </c>
      <c r="T14" s="63" t="s">
        <v>42</v>
      </c>
      <c r="U14" s="65" t="str">
        <f t="shared" si="0"/>
        <v>N/A</v>
      </c>
    </row>
    <row r="15" spans="1:34" ht="75" customHeight="1" thickTop="1">
      <c r="A15" s="56"/>
      <c r="B15" s="57" t="s">
        <v>46</v>
      </c>
      <c r="C15" s="58" t="s">
        <v>795</v>
      </c>
      <c r="D15" s="58"/>
      <c r="E15" s="58"/>
      <c r="F15" s="58"/>
      <c r="G15" s="58"/>
      <c r="H15" s="58"/>
      <c r="I15" s="58" t="s">
        <v>796</v>
      </c>
      <c r="J15" s="58"/>
      <c r="K15" s="58"/>
      <c r="L15" s="58" t="s">
        <v>797</v>
      </c>
      <c r="M15" s="58"/>
      <c r="N15" s="58"/>
      <c r="O15" s="58"/>
      <c r="P15" s="59" t="s">
        <v>40</v>
      </c>
      <c r="Q15" s="59" t="s">
        <v>41</v>
      </c>
      <c r="R15" s="59">
        <v>100</v>
      </c>
      <c r="S15" s="59" t="s">
        <v>42</v>
      </c>
      <c r="T15" s="59" t="s">
        <v>42</v>
      </c>
      <c r="U15" s="60" t="str">
        <f t="shared" si="0"/>
        <v>N/A</v>
      </c>
    </row>
    <row r="16" spans="1:34" ht="75" customHeight="1">
      <c r="A16" s="56"/>
      <c r="B16" s="61" t="s">
        <v>43</v>
      </c>
      <c r="C16" s="62" t="s">
        <v>43</v>
      </c>
      <c r="D16" s="62"/>
      <c r="E16" s="62"/>
      <c r="F16" s="62"/>
      <c r="G16" s="62"/>
      <c r="H16" s="62"/>
      <c r="I16" s="62" t="s">
        <v>798</v>
      </c>
      <c r="J16" s="62"/>
      <c r="K16" s="62"/>
      <c r="L16" s="62" t="s">
        <v>799</v>
      </c>
      <c r="M16" s="62"/>
      <c r="N16" s="62"/>
      <c r="O16" s="62"/>
      <c r="P16" s="63" t="s">
        <v>40</v>
      </c>
      <c r="Q16" s="63" t="s">
        <v>41</v>
      </c>
      <c r="R16" s="63">
        <v>8.84</v>
      </c>
      <c r="S16" s="63" t="s">
        <v>42</v>
      </c>
      <c r="T16" s="63" t="s">
        <v>42</v>
      </c>
      <c r="U16" s="65" t="str">
        <f t="shared" si="0"/>
        <v>N/A</v>
      </c>
    </row>
    <row r="17" spans="1:21" ht="75" customHeight="1">
      <c r="A17" s="56"/>
      <c r="B17" s="61" t="s">
        <v>43</v>
      </c>
      <c r="C17" s="62" t="s">
        <v>43</v>
      </c>
      <c r="D17" s="62"/>
      <c r="E17" s="62"/>
      <c r="F17" s="62"/>
      <c r="G17" s="62"/>
      <c r="H17" s="62"/>
      <c r="I17" s="62" t="s">
        <v>800</v>
      </c>
      <c r="J17" s="62"/>
      <c r="K17" s="62"/>
      <c r="L17" s="62" t="s">
        <v>801</v>
      </c>
      <c r="M17" s="62"/>
      <c r="N17" s="62"/>
      <c r="O17" s="62"/>
      <c r="P17" s="63" t="s">
        <v>40</v>
      </c>
      <c r="Q17" s="63" t="s">
        <v>41</v>
      </c>
      <c r="R17" s="63">
        <v>100</v>
      </c>
      <c r="S17" s="63" t="s">
        <v>42</v>
      </c>
      <c r="T17" s="63" t="s">
        <v>42</v>
      </c>
      <c r="U17" s="65" t="str">
        <f t="shared" si="0"/>
        <v>N/A</v>
      </c>
    </row>
    <row r="18" spans="1:21" ht="75" customHeight="1">
      <c r="A18" s="56"/>
      <c r="B18" s="61" t="s">
        <v>43</v>
      </c>
      <c r="C18" s="62" t="s">
        <v>43</v>
      </c>
      <c r="D18" s="62"/>
      <c r="E18" s="62"/>
      <c r="F18" s="62"/>
      <c r="G18" s="62"/>
      <c r="H18" s="62"/>
      <c r="I18" s="62" t="s">
        <v>802</v>
      </c>
      <c r="J18" s="62"/>
      <c r="K18" s="62"/>
      <c r="L18" s="62" t="s">
        <v>803</v>
      </c>
      <c r="M18" s="62"/>
      <c r="N18" s="62"/>
      <c r="O18" s="62"/>
      <c r="P18" s="63" t="s">
        <v>40</v>
      </c>
      <c r="Q18" s="63" t="s">
        <v>41</v>
      </c>
      <c r="R18" s="63">
        <v>2.5</v>
      </c>
      <c r="S18" s="63" t="s">
        <v>42</v>
      </c>
      <c r="T18" s="63" t="s">
        <v>42</v>
      </c>
      <c r="U18" s="65" t="str">
        <f t="shared" si="0"/>
        <v>N/A</v>
      </c>
    </row>
    <row r="19" spans="1:21" ht="75" customHeight="1" thickBot="1">
      <c r="A19" s="56"/>
      <c r="B19" s="61" t="s">
        <v>43</v>
      </c>
      <c r="C19" s="62" t="s">
        <v>43</v>
      </c>
      <c r="D19" s="62"/>
      <c r="E19" s="62"/>
      <c r="F19" s="62"/>
      <c r="G19" s="62"/>
      <c r="H19" s="62"/>
      <c r="I19" s="62" t="s">
        <v>804</v>
      </c>
      <c r="J19" s="62"/>
      <c r="K19" s="62"/>
      <c r="L19" s="62" t="s">
        <v>805</v>
      </c>
      <c r="M19" s="62"/>
      <c r="N19" s="62"/>
      <c r="O19" s="62"/>
      <c r="P19" s="63" t="s">
        <v>40</v>
      </c>
      <c r="Q19" s="63" t="s">
        <v>41</v>
      </c>
      <c r="R19" s="63">
        <v>27.98</v>
      </c>
      <c r="S19" s="63" t="s">
        <v>42</v>
      </c>
      <c r="T19" s="63" t="s">
        <v>42</v>
      </c>
      <c r="U19" s="65" t="str">
        <f t="shared" si="0"/>
        <v>N/A</v>
      </c>
    </row>
    <row r="20" spans="1:21" ht="75" customHeight="1" thickTop="1">
      <c r="A20" s="56"/>
      <c r="B20" s="57" t="s">
        <v>51</v>
      </c>
      <c r="C20" s="58" t="s">
        <v>806</v>
      </c>
      <c r="D20" s="58"/>
      <c r="E20" s="58"/>
      <c r="F20" s="58"/>
      <c r="G20" s="58"/>
      <c r="H20" s="58"/>
      <c r="I20" s="58" t="s">
        <v>807</v>
      </c>
      <c r="J20" s="58"/>
      <c r="K20" s="58"/>
      <c r="L20" s="58" t="s">
        <v>808</v>
      </c>
      <c r="M20" s="58"/>
      <c r="N20" s="58"/>
      <c r="O20" s="58"/>
      <c r="P20" s="59" t="s">
        <v>40</v>
      </c>
      <c r="Q20" s="59" t="s">
        <v>93</v>
      </c>
      <c r="R20" s="59">
        <v>86.11</v>
      </c>
      <c r="S20" s="59" t="s">
        <v>42</v>
      </c>
      <c r="T20" s="59" t="s">
        <v>42</v>
      </c>
      <c r="U20" s="60" t="str">
        <f t="shared" si="0"/>
        <v>N/A</v>
      </c>
    </row>
    <row r="21" spans="1:21" ht="75" customHeight="1">
      <c r="A21" s="56"/>
      <c r="B21" s="61" t="s">
        <v>43</v>
      </c>
      <c r="C21" s="62" t="s">
        <v>43</v>
      </c>
      <c r="D21" s="62"/>
      <c r="E21" s="62"/>
      <c r="F21" s="62"/>
      <c r="G21" s="62"/>
      <c r="H21" s="62"/>
      <c r="I21" s="62" t="s">
        <v>809</v>
      </c>
      <c r="J21" s="62"/>
      <c r="K21" s="62"/>
      <c r="L21" s="62" t="s">
        <v>810</v>
      </c>
      <c r="M21" s="62"/>
      <c r="N21" s="62"/>
      <c r="O21" s="62"/>
      <c r="P21" s="63" t="s">
        <v>40</v>
      </c>
      <c r="Q21" s="63" t="s">
        <v>93</v>
      </c>
      <c r="R21" s="63">
        <v>65.239999999999995</v>
      </c>
      <c r="S21" s="63" t="s">
        <v>42</v>
      </c>
      <c r="T21" s="63" t="s">
        <v>42</v>
      </c>
      <c r="U21" s="65" t="str">
        <f t="shared" si="0"/>
        <v>N/A</v>
      </c>
    </row>
    <row r="22" spans="1:21" ht="75" customHeight="1">
      <c r="A22" s="56"/>
      <c r="B22" s="61" t="s">
        <v>43</v>
      </c>
      <c r="C22" s="62" t="s">
        <v>811</v>
      </c>
      <c r="D22" s="62"/>
      <c r="E22" s="62"/>
      <c r="F22" s="62"/>
      <c r="G22" s="62"/>
      <c r="H22" s="62"/>
      <c r="I22" s="62" t="s">
        <v>812</v>
      </c>
      <c r="J22" s="62"/>
      <c r="K22" s="62"/>
      <c r="L22" s="62" t="s">
        <v>813</v>
      </c>
      <c r="M22" s="62"/>
      <c r="N22" s="62"/>
      <c r="O22" s="62"/>
      <c r="P22" s="63" t="s">
        <v>789</v>
      </c>
      <c r="Q22" s="63" t="s">
        <v>93</v>
      </c>
      <c r="R22" s="64">
        <v>1</v>
      </c>
      <c r="S22" s="64" t="s">
        <v>42</v>
      </c>
      <c r="T22" s="64" t="s">
        <v>42</v>
      </c>
      <c r="U22" s="65" t="str">
        <f t="shared" si="0"/>
        <v>N/A</v>
      </c>
    </row>
    <row r="23" spans="1:21" ht="75" customHeight="1">
      <c r="A23" s="56"/>
      <c r="B23" s="61" t="s">
        <v>43</v>
      </c>
      <c r="C23" s="62" t="s">
        <v>814</v>
      </c>
      <c r="D23" s="62"/>
      <c r="E23" s="62"/>
      <c r="F23" s="62"/>
      <c r="G23" s="62"/>
      <c r="H23" s="62"/>
      <c r="I23" s="62" t="s">
        <v>815</v>
      </c>
      <c r="J23" s="62"/>
      <c r="K23" s="62"/>
      <c r="L23" s="62" t="s">
        <v>816</v>
      </c>
      <c r="M23" s="62"/>
      <c r="N23" s="62"/>
      <c r="O23" s="62"/>
      <c r="P23" s="63" t="s">
        <v>40</v>
      </c>
      <c r="Q23" s="63" t="s">
        <v>93</v>
      </c>
      <c r="R23" s="63">
        <v>82.33</v>
      </c>
      <c r="S23" s="63" t="s">
        <v>42</v>
      </c>
      <c r="T23" s="63" t="s">
        <v>42</v>
      </c>
      <c r="U23" s="65" t="str">
        <f t="shared" si="0"/>
        <v>N/A</v>
      </c>
    </row>
    <row r="24" spans="1:21" ht="75" customHeight="1" thickBot="1">
      <c r="A24" s="56"/>
      <c r="B24" s="61" t="s">
        <v>43</v>
      </c>
      <c r="C24" s="62" t="s">
        <v>817</v>
      </c>
      <c r="D24" s="62"/>
      <c r="E24" s="62"/>
      <c r="F24" s="62"/>
      <c r="G24" s="62"/>
      <c r="H24" s="62"/>
      <c r="I24" s="62" t="s">
        <v>818</v>
      </c>
      <c r="J24" s="62"/>
      <c r="K24" s="62"/>
      <c r="L24" s="62" t="s">
        <v>819</v>
      </c>
      <c r="M24" s="62"/>
      <c r="N24" s="62"/>
      <c r="O24" s="62"/>
      <c r="P24" s="63" t="s">
        <v>789</v>
      </c>
      <c r="Q24" s="63" t="s">
        <v>93</v>
      </c>
      <c r="R24" s="64">
        <v>1</v>
      </c>
      <c r="S24" s="64" t="s">
        <v>42</v>
      </c>
      <c r="T24" s="64" t="s">
        <v>42</v>
      </c>
      <c r="U24" s="65" t="str">
        <f t="shared" si="0"/>
        <v>N/A</v>
      </c>
    </row>
    <row r="25" spans="1:21" ht="75" customHeight="1" thickTop="1">
      <c r="A25" s="56"/>
      <c r="B25" s="57" t="s">
        <v>56</v>
      </c>
      <c r="C25" s="58" t="s">
        <v>820</v>
      </c>
      <c r="D25" s="58"/>
      <c r="E25" s="58"/>
      <c r="F25" s="58"/>
      <c r="G25" s="58"/>
      <c r="H25" s="58"/>
      <c r="I25" s="58" t="s">
        <v>821</v>
      </c>
      <c r="J25" s="58"/>
      <c r="K25" s="58"/>
      <c r="L25" s="58" t="s">
        <v>822</v>
      </c>
      <c r="M25" s="58"/>
      <c r="N25" s="58"/>
      <c r="O25" s="58"/>
      <c r="P25" s="59" t="s">
        <v>40</v>
      </c>
      <c r="Q25" s="59" t="s">
        <v>60</v>
      </c>
      <c r="R25" s="59">
        <v>12.72</v>
      </c>
      <c r="S25" s="59">
        <v>26.45</v>
      </c>
      <c r="T25" s="59">
        <v>30.38</v>
      </c>
      <c r="U25" s="60">
        <f t="shared" si="0"/>
        <v>114.85822306238185</v>
      </c>
    </row>
    <row r="26" spans="1:21" ht="75" customHeight="1">
      <c r="A26" s="56"/>
      <c r="B26" s="61" t="s">
        <v>43</v>
      </c>
      <c r="C26" s="62" t="s">
        <v>43</v>
      </c>
      <c r="D26" s="62"/>
      <c r="E26" s="62"/>
      <c r="F26" s="62"/>
      <c r="G26" s="62"/>
      <c r="H26" s="62"/>
      <c r="I26" s="62" t="s">
        <v>823</v>
      </c>
      <c r="J26" s="62"/>
      <c r="K26" s="62"/>
      <c r="L26" s="62" t="s">
        <v>824</v>
      </c>
      <c r="M26" s="62"/>
      <c r="N26" s="62"/>
      <c r="O26" s="62"/>
      <c r="P26" s="63" t="s">
        <v>40</v>
      </c>
      <c r="Q26" s="63" t="s">
        <v>60</v>
      </c>
      <c r="R26" s="63">
        <v>27.65</v>
      </c>
      <c r="S26" s="63">
        <v>11.03</v>
      </c>
      <c r="T26" s="63">
        <v>12.54</v>
      </c>
      <c r="U26" s="65">
        <f t="shared" si="0"/>
        <v>113.68993653671804</v>
      </c>
    </row>
    <row r="27" spans="1:21" ht="75" customHeight="1">
      <c r="A27" s="56"/>
      <c r="B27" s="61" t="s">
        <v>43</v>
      </c>
      <c r="C27" s="62" t="s">
        <v>43</v>
      </c>
      <c r="D27" s="62"/>
      <c r="E27" s="62"/>
      <c r="F27" s="62"/>
      <c r="G27" s="62"/>
      <c r="H27" s="62"/>
      <c r="I27" s="62" t="s">
        <v>825</v>
      </c>
      <c r="J27" s="62"/>
      <c r="K27" s="62"/>
      <c r="L27" s="62" t="s">
        <v>826</v>
      </c>
      <c r="M27" s="62"/>
      <c r="N27" s="62"/>
      <c r="O27" s="62"/>
      <c r="P27" s="63" t="s">
        <v>40</v>
      </c>
      <c r="Q27" s="63" t="s">
        <v>60</v>
      </c>
      <c r="R27" s="63">
        <v>59.63</v>
      </c>
      <c r="S27" s="63">
        <v>49</v>
      </c>
      <c r="T27" s="63">
        <v>50.5</v>
      </c>
      <c r="U27" s="65">
        <f t="shared" si="0"/>
        <v>103.0612244897959</v>
      </c>
    </row>
    <row r="28" spans="1:21" ht="75" customHeight="1">
      <c r="A28" s="56"/>
      <c r="B28" s="61" t="s">
        <v>43</v>
      </c>
      <c r="C28" s="62" t="s">
        <v>827</v>
      </c>
      <c r="D28" s="62"/>
      <c r="E28" s="62"/>
      <c r="F28" s="62"/>
      <c r="G28" s="62"/>
      <c r="H28" s="62"/>
      <c r="I28" s="62" t="s">
        <v>828</v>
      </c>
      <c r="J28" s="62"/>
      <c r="K28" s="62"/>
      <c r="L28" s="62" t="s">
        <v>829</v>
      </c>
      <c r="M28" s="62"/>
      <c r="N28" s="62"/>
      <c r="O28" s="62"/>
      <c r="P28" s="63" t="s">
        <v>40</v>
      </c>
      <c r="Q28" s="63" t="s">
        <v>60</v>
      </c>
      <c r="R28" s="63">
        <v>27.65</v>
      </c>
      <c r="S28" s="63">
        <v>0</v>
      </c>
      <c r="T28" s="63">
        <v>10.76</v>
      </c>
      <c r="U28" s="65" t="str">
        <f t="shared" si="0"/>
        <v>N/A</v>
      </c>
    </row>
    <row r="29" spans="1:21" ht="75" customHeight="1">
      <c r="A29" s="56"/>
      <c r="B29" s="61" t="s">
        <v>43</v>
      </c>
      <c r="C29" s="62" t="s">
        <v>830</v>
      </c>
      <c r="D29" s="62"/>
      <c r="E29" s="62"/>
      <c r="F29" s="62"/>
      <c r="G29" s="62"/>
      <c r="H29" s="62"/>
      <c r="I29" s="62" t="s">
        <v>831</v>
      </c>
      <c r="J29" s="62"/>
      <c r="K29" s="62"/>
      <c r="L29" s="62" t="s">
        <v>832</v>
      </c>
      <c r="M29" s="62"/>
      <c r="N29" s="62"/>
      <c r="O29" s="62"/>
      <c r="P29" s="63" t="s">
        <v>40</v>
      </c>
      <c r="Q29" s="63" t="s">
        <v>60</v>
      </c>
      <c r="R29" s="63">
        <v>100</v>
      </c>
      <c r="S29" s="63">
        <v>0</v>
      </c>
      <c r="T29" s="63">
        <v>0</v>
      </c>
      <c r="U29" s="65" t="str">
        <f t="shared" si="0"/>
        <v>N/A</v>
      </c>
    </row>
    <row r="30" spans="1:21" ht="75" customHeight="1">
      <c r="A30" s="56"/>
      <c r="B30" s="61" t="s">
        <v>43</v>
      </c>
      <c r="C30" s="62" t="s">
        <v>833</v>
      </c>
      <c r="D30" s="62"/>
      <c r="E30" s="62"/>
      <c r="F30" s="62"/>
      <c r="G30" s="62"/>
      <c r="H30" s="62"/>
      <c r="I30" s="62" t="s">
        <v>834</v>
      </c>
      <c r="J30" s="62"/>
      <c r="K30" s="62"/>
      <c r="L30" s="62" t="s">
        <v>835</v>
      </c>
      <c r="M30" s="62"/>
      <c r="N30" s="62"/>
      <c r="O30" s="62"/>
      <c r="P30" s="63" t="s">
        <v>40</v>
      </c>
      <c r="Q30" s="63" t="s">
        <v>60</v>
      </c>
      <c r="R30" s="63">
        <v>25.03</v>
      </c>
      <c r="S30" s="63">
        <v>6.25</v>
      </c>
      <c r="T30" s="63">
        <v>18.260000000000002</v>
      </c>
      <c r="U30" s="65">
        <f t="shared" si="0"/>
        <v>292.16000000000003</v>
      </c>
    </row>
    <row r="31" spans="1:21" ht="75" customHeight="1">
      <c r="A31" s="56"/>
      <c r="B31" s="61" t="s">
        <v>43</v>
      </c>
      <c r="C31" s="62" t="s">
        <v>836</v>
      </c>
      <c r="D31" s="62"/>
      <c r="E31" s="62"/>
      <c r="F31" s="62"/>
      <c r="G31" s="62"/>
      <c r="H31" s="62"/>
      <c r="I31" s="62" t="s">
        <v>837</v>
      </c>
      <c r="J31" s="62"/>
      <c r="K31" s="62"/>
      <c r="L31" s="62" t="s">
        <v>838</v>
      </c>
      <c r="M31" s="62"/>
      <c r="N31" s="62"/>
      <c r="O31" s="62"/>
      <c r="P31" s="63" t="s">
        <v>40</v>
      </c>
      <c r="Q31" s="63" t="s">
        <v>60</v>
      </c>
      <c r="R31" s="63">
        <v>16.77</v>
      </c>
      <c r="S31" s="63">
        <v>0</v>
      </c>
      <c r="T31" s="63">
        <v>0</v>
      </c>
      <c r="U31" s="65" t="str">
        <f t="shared" si="0"/>
        <v>N/A</v>
      </c>
    </row>
    <row r="32" spans="1:21" ht="75" customHeight="1">
      <c r="A32" s="56"/>
      <c r="B32" s="61" t="s">
        <v>43</v>
      </c>
      <c r="C32" s="62" t="s">
        <v>839</v>
      </c>
      <c r="D32" s="62"/>
      <c r="E32" s="62"/>
      <c r="F32" s="62"/>
      <c r="G32" s="62"/>
      <c r="H32" s="62"/>
      <c r="I32" s="62" t="s">
        <v>840</v>
      </c>
      <c r="J32" s="62"/>
      <c r="K32" s="62"/>
      <c r="L32" s="62" t="s">
        <v>841</v>
      </c>
      <c r="M32" s="62"/>
      <c r="N32" s="62"/>
      <c r="O32" s="62"/>
      <c r="P32" s="63" t="s">
        <v>40</v>
      </c>
      <c r="Q32" s="63" t="s">
        <v>60</v>
      </c>
      <c r="R32" s="63">
        <v>42.03</v>
      </c>
      <c r="S32" s="63">
        <v>9.51</v>
      </c>
      <c r="T32" s="63">
        <v>0</v>
      </c>
      <c r="U32" s="65">
        <f t="shared" si="0"/>
        <v>0</v>
      </c>
    </row>
    <row r="33" spans="1:22" ht="75" customHeight="1">
      <c r="A33" s="56"/>
      <c r="B33" s="61" t="s">
        <v>43</v>
      </c>
      <c r="C33" s="62" t="s">
        <v>842</v>
      </c>
      <c r="D33" s="62"/>
      <c r="E33" s="62"/>
      <c r="F33" s="62"/>
      <c r="G33" s="62"/>
      <c r="H33" s="62"/>
      <c r="I33" s="62" t="s">
        <v>843</v>
      </c>
      <c r="J33" s="62"/>
      <c r="K33" s="62"/>
      <c r="L33" s="62" t="s">
        <v>844</v>
      </c>
      <c r="M33" s="62"/>
      <c r="N33" s="62"/>
      <c r="O33" s="62"/>
      <c r="P33" s="63" t="s">
        <v>40</v>
      </c>
      <c r="Q33" s="63" t="s">
        <v>60</v>
      </c>
      <c r="R33" s="63">
        <v>91.07</v>
      </c>
      <c r="S33" s="63">
        <v>28.57</v>
      </c>
      <c r="T33" s="63">
        <v>62.5</v>
      </c>
      <c r="U33" s="65">
        <f t="shared" si="0"/>
        <v>218.76093804690237</v>
      </c>
    </row>
    <row r="34" spans="1:22" ht="75" customHeight="1">
      <c r="A34" s="56"/>
      <c r="B34" s="61" t="s">
        <v>43</v>
      </c>
      <c r="C34" s="62" t="s">
        <v>845</v>
      </c>
      <c r="D34" s="62"/>
      <c r="E34" s="62"/>
      <c r="F34" s="62"/>
      <c r="G34" s="62"/>
      <c r="H34" s="62"/>
      <c r="I34" s="62" t="s">
        <v>846</v>
      </c>
      <c r="J34" s="62"/>
      <c r="K34" s="62"/>
      <c r="L34" s="62" t="s">
        <v>847</v>
      </c>
      <c r="M34" s="62"/>
      <c r="N34" s="62"/>
      <c r="O34" s="62"/>
      <c r="P34" s="63" t="s">
        <v>40</v>
      </c>
      <c r="Q34" s="63" t="s">
        <v>60</v>
      </c>
      <c r="R34" s="63">
        <v>92.53</v>
      </c>
      <c r="S34" s="63">
        <v>0</v>
      </c>
      <c r="T34" s="63">
        <v>0</v>
      </c>
      <c r="U34" s="65" t="str">
        <f t="shared" si="0"/>
        <v>N/A</v>
      </c>
    </row>
    <row r="35" spans="1:22" ht="75" customHeight="1">
      <c r="A35" s="56"/>
      <c r="B35" s="61" t="s">
        <v>43</v>
      </c>
      <c r="C35" s="62" t="s">
        <v>848</v>
      </c>
      <c r="D35" s="62"/>
      <c r="E35" s="62"/>
      <c r="F35" s="62"/>
      <c r="G35" s="62"/>
      <c r="H35" s="62"/>
      <c r="I35" s="62" t="s">
        <v>849</v>
      </c>
      <c r="J35" s="62"/>
      <c r="K35" s="62"/>
      <c r="L35" s="62" t="s">
        <v>850</v>
      </c>
      <c r="M35" s="62"/>
      <c r="N35" s="62"/>
      <c r="O35" s="62"/>
      <c r="P35" s="63" t="s">
        <v>40</v>
      </c>
      <c r="Q35" s="63" t="s">
        <v>60</v>
      </c>
      <c r="R35" s="63">
        <v>100</v>
      </c>
      <c r="S35" s="63">
        <v>0</v>
      </c>
      <c r="T35" s="63">
        <v>0</v>
      </c>
      <c r="U35" s="65" t="str">
        <f t="shared" si="0"/>
        <v>N/A</v>
      </c>
    </row>
    <row r="36" spans="1:22" ht="75" customHeight="1" thickBot="1">
      <c r="A36" s="56"/>
      <c r="B36" s="61" t="s">
        <v>43</v>
      </c>
      <c r="C36" s="62" t="s">
        <v>851</v>
      </c>
      <c r="D36" s="62"/>
      <c r="E36" s="62"/>
      <c r="F36" s="62"/>
      <c r="G36" s="62"/>
      <c r="H36" s="62"/>
      <c r="I36" s="62" t="s">
        <v>852</v>
      </c>
      <c r="J36" s="62"/>
      <c r="K36" s="62"/>
      <c r="L36" s="62" t="s">
        <v>853</v>
      </c>
      <c r="M36" s="62"/>
      <c r="N36" s="62"/>
      <c r="O36" s="62"/>
      <c r="P36" s="63" t="s">
        <v>40</v>
      </c>
      <c r="Q36" s="63" t="s">
        <v>60</v>
      </c>
      <c r="R36" s="63">
        <v>18.8</v>
      </c>
      <c r="S36" s="63">
        <v>6.01</v>
      </c>
      <c r="T36" s="63">
        <v>7.46</v>
      </c>
      <c r="U36" s="65">
        <f t="shared" si="0"/>
        <v>124.12645590682196</v>
      </c>
    </row>
    <row r="37" spans="1:22" ht="22.5" customHeight="1" thickTop="1" thickBot="1">
      <c r="B37" s="9" t="s">
        <v>61</v>
      </c>
      <c r="C37" s="10"/>
      <c r="D37" s="10"/>
      <c r="E37" s="10"/>
      <c r="F37" s="10"/>
      <c r="G37" s="10"/>
      <c r="H37" s="11"/>
      <c r="I37" s="11"/>
      <c r="J37" s="11"/>
      <c r="K37" s="11"/>
      <c r="L37" s="11"/>
      <c r="M37" s="11"/>
      <c r="N37" s="11"/>
      <c r="O37" s="11"/>
      <c r="P37" s="11"/>
      <c r="Q37" s="11"/>
      <c r="R37" s="11"/>
      <c r="S37" s="11"/>
      <c r="T37" s="11"/>
      <c r="U37" s="12"/>
      <c r="V37" s="66"/>
    </row>
    <row r="38" spans="1:22" ht="26.25" customHeight="1" thickTop="1">
      <c r="B38" s="67"/>
      <c r="C38" s="68"/>
      <c r="D38" s="68"/>
      <c r="E38" s="68"/>
      <c r="F38" s="68"/>
      <c r="G38" s="68"/>
      <c r="H38" s="69"/>
      <c r="I38" s="69"/>
      <c r="J38" s="69"/>
      <c r="K38" s="69"/>
      <c r="L38" s="69"/>
      <c r="M38" s="69"/>
      <c r="N38" s="69"/>
      <c r="O38" s="69"/>
      <c r="P38" s="70"/>
      <c r="Q38" s="71"/>
      <c r="R38" s="72" t="s">
        <v>62</v>
      </c>
      <c r="S38" s="40" t="s">
        <v>63</v>
      </c>
      <c r="T38" s="72" t="s">
        <v>64</v>
      </c>
      <c r="U38" s="40" t="s">
        <v>65</v>
      </c>
    </row>
    <row r="39" spans="1:22" ht="26.25" customHeight="1" thickBot="1">
      <c r="B39" s="73"/>
      <c r="C39" s="74"/>
      <c r="D39" s="74"/>
      <c r="E39" s="74"/>
      <c r="F39" s="74"/>
      <c r="G39" s="74"/>
      <c r="H39" s="75"/>
      <c r="I39" s="75"/>
      <c r="J39" s="75"/>
      <c r="K39" s="75"/>
      <c r="L39" s="75"/>
      <c r="M39" s="75"/>
      <c r="N39" s="75"/>
      <c r="O39" s="75"/>
      <c r="P39" s="76"/>
      <c r="Q39" s="77"/>
      <c r="R39" s="78" t="s">
        <v>66</v>
      </c>
      <c r="S39" s="77" t="s">
        <v>66</v>
      </c>
      <c r="T39" s="77" t="s">
        <v>66</v>
      </c>
      <c r="U39" s="77" t="s">
        <v>67</v>
      </c>
    </row>
    <row r="40" spans="1:22" ht="13.5" customHeight="1" thickBot="1">
      <c r="B40" s="79" t="s">
        <v>68</v>
      </c>
      <c r="C40" s="80"/>
      <c r="D40" s="80"/>
      <c r="E40" s="81"/>
      <c r="F40" s="81"/>
      <c r="G40" s="81"/>
      <c r="H40" s="82"/>
      <c r="I40" s="82"/>
      <c r="J40" s="82"/>
      <c r="K40" s="82"/>
      <c r="L40" s="82"/>
      <c r="M40" s="82"/>
      <c r="N40" s="82"/>
      <c r="O40" s="82"/>
      <c r="P40" s="83"/>
      <c r="Q40" s="83"/>
      <c r="R40" s="84">
        <f>2806.903134</f>
        <v>2806.9031340000001</v>
      </c>
      <c r="S40" s="84">
        <f>2756.383347</f>
        <v>2756.383347</v>
      </c>
      <c r="T40" s="84">
        <f>2621.77728469999</f>
        <v>2621.7772846999901</v>
      </c>
      <c r="U40" s="85">
        <f>+IF(ISERR(T40/S40*100),"N/A",T40/S40*100)</f>
        <v>95.116569600287534</v>
      </c>
    </row>
    <row r="41" spans="1:22" ht="13.5" customHeight="1" thickBot="1">
      <c r="B41" s="86" t="s">
        <v>69</v>
      </c>
      <c r="C41" s="87"/>
      <c r="D41" s="87"/>
      <c r="E41" s="88"/>
      <c r="F41" s="88"/>
      <c r="G41" s="88"/>
      <c r="H41" s="89"/>
      <c r="I41" s="89"/>
      <c r="J41" s="89"/>
      <c r="K41" s="89"/>
      <c r="L41" s="89"/>
      <c r="M41" s="89"/>
      <c r="N41" s="89"/>
      <c r="O41" s="89"/>
      <c r="P41" s="90"/>
      <c r="Q41" s="90"/>
      <c r="R41" s="84">
        <f>2716.64363013</f>
        <v>2716.64363013</v>
      </c>
      <c r="S41" s="84">
        <f>2630.46062871</f>
        <v>2630.46062871</v>
      </c>
      <c r="T41" s="84">
        <f>2621.77728469999</f>
        <v>2621.7772846999901</v>
      </c>
      <c r="U41" s="85">
        <f>+IF(ISERR(T41/S41*100),"N/A",T41/S41*100)</f>
        <v>99.669892644838086</v>
      </c>
    </row>
    <row r="42" spans="1:22" ht="14.7" customHeight="1" thickTop="1" thickBot="1">
      <c r="B42" s="9" t="s">
        <v>70</v>
      </c>
      <c r="C42" s="10"/>
      <c r="D42" s="10"/>
      <c r="E42" s="10"/>
      <c r="F42" s="10"/>
      <c r="G42" s="10"/>
      <c r="H42" s="11"/>
      <c r="I42" s="11"/>
      <c r="J42" s="11"/>
      <c r="K42" s="11"/>
      <c r="L42" s="11"/>
      <c r="M42" s="11"/>
      <c r="N42" s="11"/>
      <c r="O42" s="11"/>
      <c r="P42" s="11"/>
      <c r="Q42" s="11"/>
      <c r="R42" s="11"/>
      <c r="S42" s="11"/>
      <c r="T42" s="11"/>
      <c r="U42" s="12"/>
    </row>
    <row r="43" spans="1:22" ht="44.25" customHeight="1" thickTop="1">
      <c r="B43" s="91" t="s">
        <v>71</v>
      </c>
      <c r="C43" s="93"/>
      <c r="D43" s="93"/>
      <c r="E43" s="93"/>
      <c r="F43" s="93"/>
      <c r="G43" s="93"/>
      <c r="H43" s="93"/>
      <c r="I43" s="93"/>
      <c r="J43" s="93"/>
      <c r="K43" s="93"/>
      <c r="L43" s="93"/>
      <c r="M43" s="93"/>
      <c r="N43" s="93"/>
      <c r="O43" s="93"/>
      <c r="P43" s="93"/>
      <c r="Q43" s="93"/>
      <c r="R43" s="93"/>
      <c r="S43" s="93"/>
      <c r="T43" s="93"/>
      <c r="U43" s="92"/>
    </row>
    <row r="44" spans="1:22" ht="34.5" customHeight="1">
      <c r="B44" s="94" t="s">
        <v>854</v>
      </c>
      <c r="C44" s="96"/>
      <c r="D44" s="96"/>
      <c r="E44" s="96"/>
      <c r="F44" s="96"/>
      <c r="G44" s="96"/>
      <c r="H44" s="96"/>
      <c r="I44" s="96"/>
      <c r="J44" s="96"/>
      <c r="K44" s="96"/>
      <c r="L44" s="96"/>
      <c r="M44" s="96"/>
      <c r="N44" s="96"/>
      <c r="O44" s="96"/>
      <c r="P44" s="96"/>
      <c r="Q44" s="96"/>
      <c r="R44" s="96"/>
      <c r="S44" s="96"/>
      <c r="T44" s="96"/>
      <c r="U44" s="95"/>
    </row>
    <row r="45" spans="1:22" ht="34.5" customHeight="1">
      <c r="B45" s="94" t="s">
        <v>855</v>
      </c>
      <c r="C45" s="96"/>
      <c r="D45" s="96"/>
      <c r="E45" s="96"/>
      <c r="F45" s="96"/>
      <c r="G45" s="96"/>
      <c r="H45" s="96"/>
      <c r="I45" s="96"/>
      <c r="J45" s="96"/>
      <c r="K45" s="96"/>
      <c r="L45" s="96"/>
      <c r="M45" s="96"/>
      <c r="N45" s="96"/>
      <c r="O45" s="96"/>
      <c r="P45" s="96"/>
      <c r="Q45" s="96"/>
      <c r="R45" s="96"/>
      <c r="S45" s="96"/>
      <c r="T45" s="96"/>
      <c r="U45" s="95"/>
    </row>
    <row r="46" spans="1:22" ht="34.5" customHeight="1">
      <c r="B46" s="94" t="s">
        <v>856</v>
      </c>
      <c r="C46" s="96"/>
      <c r="D46" s="96"/>
      <c r="E46" s="96"/>
      <c r="F46" s="96"/>
      <c r="G46" s="96"/>
      <c r="H46" s="96"/>
      <c r="I46" s="96"/>
      <c r="J46" s="96"/>
      <c r="K46" s="96"/>
      <c r="L46" s="96"/>
      <c r="M46" s="96"/>
      <c r="N46" s="96"/>
      <c r="O46" s="96"/>
      <c r="P46" s="96"/>
      <c r="Q46" s="96"/>
      <c r="R46" s="96"/>
      <c r="S46" s="96"/>
      <c r="T46" s="96"/>
      <c r="U46" s="95"/>
    </row>
    <row r="47" spans="1:22" ht="17.55" customHeight="1">
      <c r="B47" s="94" t="s">
        <v>857</v>
      </c>
      <c r="C47" s="96"/>
      <c r="D47" s="96"/>
      <c r="E47" s="96"/>
      <c r="F47" s="96"/>
      <c r="G47" s="96"/>
      <c r="H47" s="96"/>
      <c r="I47" s="96"/>
      <c r="J47" s="96"/>
      <c r="K47" s="96"/>
      <c r="L47" s="96"/>
      <c r="M47" s="96"/>
      <c r="N47" s="96"/>
      <c r="O47" s="96"/>
      <c r="P47" s="96"/>
      <c r="Q47" s="96"/>
      <c r="R47" s="96"/>
      <c r="S47" s="96"/>
      <c r="T47" s="96"/>
      <c r="U47" s="95"/>
    </row>
    <row r="48" spans="1:22" ht="34.5" customHeight="1">
      <c r="B48" s="94" t="s">
        <v>858</v>
      </c>
      <c r="C48" s="96"/>
      <c r="D48" s="96"/>
      <c r="E48" s="96"/>
      <c r="F48" s="96"/>
      <c r="G48" s="96"/>
      <c r="H48" s="96"/>
      <c r="I48" s="96"/>
      <c r="J48" s="96"/>
      <c r="K48" s="96"/>
      <c r="L48" s="96"/>
      <c r="M48" s="96"/>
      <c r="N48" s="96"/>
      <c r="O48" s="96"/>
      <c r="P48" s="96"/>
      <c r="Q48" s="96"/>
      <c r="R48" s="96"/>
      <c r="S48" s="96"/>
      <c r="T48" s="96"/>
      <c r="U48" s="95"/>
    </row>
    <row r="49" spans="2:21" ht="34.5" customHeight="1">
      <c r="B49" s="94" t="s">
        <v>859</v>
      </c>
      <c r="C49" s="96"/>
      <c r="D49" s="96"/>
      <c r="E49" s="96"/>
      <c r="F49" s="96"/>
      <c r="G49" s="96"/>
      <c r="H49" s="96"/>
      <c r="I49" s="96"/>
      <c r="J49" s="96"/>
      <c r="K49" s="96"/>
      <c r="L49" s="96"/>
      <c r="M49" s="96"/>
      <c r="N49" s="96"/>
      <c r="O49" s="96"/>
      <c r="P49" s="96"/>
      <c r="Q49" s="96"/>
      <c r="R49" s="96"/>
      <c r="S49" s="96"/>
      <c r="T49" s="96"/>
      <c r="U49" s="95"/>
    </row>
    <row r="50" spans="2:21" ht="34.5" customHeight="1">
      <c r="B50" s="94" t="s">
        <v>860</v>
      </c>
      <c r="C50" s="96"/>
      <c r="D50" s="96"/>
      <c r="E50" s="96"/>
      <c r="F50" s="96"/>
      <c r="G50" s="96"/>
      <c r="H50" s="96"/>
      <c r="I50" s="96"/>
      <c r="J50" s="96"/>
      <c r="K50" s="96"/>
      <c r="L50" s="96"/>
      <c r="M50" s="96"/>
      <c r="N50" s="96"/>
      <c r="O50" s="96"/>
      <c r="P50" s="96"/>
      <c r="Q50" s="96"/>
      <c r="R50" s="96"/>
      <c r="S50" s="96"/>
      <c r="T50" s="96"/>
      <c r="U50" s="95"/>
    </row>
    <row r="51" spans="2:21" ht="34.5" customHeight="1">
      <c r="B51" s="94" t="s">
        <v>861</v>
      </c>
      <c r="C51" s="96"/>
      <c r="D51" s="96"/>
      <c r="E51" s="96"/>
      <c r="F51" s="96"/>
      <c r="G51" s="96"/>
      <c r="H51" s="96"/>
      <c r="I51" s="96"/>
      <c r="J51" s="96"/>
      <c r="K51" s="96"/>
      <c r="L51" s="96"/>
      <c r="M51" s="96"/>
      <c r="N51" s="96"/>
      <c r="O51" s="96"/>
      <c r="P51" s="96"/>
      <c r="Q51" s="96"/>
      <c r="R51" s="96"/>
      <c r="S51" s="96"/>
      <c r="T51" s="96"/>
      <c r="U51" s="95"/>
    </row>
    <row r="52" spans="2:21" ht="18.45" customHeight="1">
      <c r="B52" s="94" t="s">
        <v>862</v>
      </c>
      <c r="C52" s="96"/>
      <c r="D52" s="96"/>
      <c r="E52" s="96"/>
      <c r="F52" s="96"/>
      <c r="G52" s="96"/>
      <c r="H52" s="96"/>
      <c r="I52" s="96"/>
      <c r="J52" s="96"/>
      <c r="K52" s="96"/>
      <c r="L52" s="96"/>
      <c r="M52" s="96"/>
      <c r="N52" s="96"/>
      <c r="O52" s="96"/>
      <c r="P52" s="96"/>
      <c r="Q52" s="96"/>
      <c r="R52" s="96"/>
      <c r="S52" s="96"/>
      <c r="T52" s="96"/>
      <c r="U52" s="95"/>
    </row>
    <row r="53" spans="2:21" ht="17.25" customHeight="1">
      <c r="B53" s="94" t="s">
        <v>863</v>
      </c>
      <c r="C53" s="96"/>
      <c r="D53" s="96"/>
      <c r="E53" s="96"/>
      <c r="F53" s="96"/>
      <c r="G53" s="96"/>
      <c r="H53" s="96"/>
      <c r="I53" s="96"/>
      <c r="J53" s="96"/>
      <c r="K53" s="96"/>
      <c r="L53" s="96"/>
      <c r="M53" s="96"/>
      <c r="N53" s="96"/>
      <c r="O53" s="96"/>
      <c r="P53" s="96"/>
      <c r="Q53" s="96"/>
      <c r="R53" s="96"/>
      <c r="S53" s="96"/>
      <c r="T53" s="96"/>
      <c r="U53" s="95"/>
    </row>
    <row r="54" spans="2:21" ht="34.5" customHeight="1">
      <c r="B54" s="94" t="s">
        <v>864</v>
      </c>
      <c r="C54" s="96"/>
      <c r="D54" s="96"/>
      <c r="E54" s="96"/>
      <c r="F54" s="96"/>
      <c r="G54" s="96"/>
      <c r="H54" s="96"/>
      <c r="I54" s="96"/>
      <c r="J54" s="96"/>
      <c r="K54" s="96"/>
      <c r="L54" s="96"/>
      <c r="M54" s="96"/>
      <c r="N54" s="96"/>
      <c r="O54" s="96"/>
      <c r="P54" s="96"/>
      <c r="Q54" s="96"/>
      <c r="R54" s="96"/>
      <c r="S54" s="96"/>
      <c r="T54" s="96"/>
      <c r="U54" s="95"/>
    </row>
    <row r="55" spans="2:21" ht="34.5" customHeight="1">
      <c r="B55" s="94" t="s">
        <v>865</v>
      </c>
      <c r="C55" s="96"/>
      <c r="D55" s="96"/>
      <c r="E55" s="96"/>
      <c r="F55" s="96"/>
      <c r="G55" s="96"/>
      <c r="H55" s="96"/>
      <c r="I55" s="96"/>
      <c r="J55" s="96"/>
      <c r="K55" s="96"/>
      <c r="L55" s="96"/>
      <c r="M55" s="96"/>
      <c r="N55" s="96"/>
      <c r="O55" s="96"/>
      <c r="P55" s="96"/>
      <c r="Q55" s="96"/>
      <c r="R55" s="96"/>
      <c r="S55" s="96"/>
      <c r="T55" s="96"/>
      <c r="U55" s="95"/>
    </row>
    <row r="56" spans="2:21" ht="34.5" customHeight="1">
      <c r="B56" s="94" t="s">
        <v>866</v>
      </c>
      <c r="C56" s="96"/>
      <c r="D56" s="96"/>
      <c r="E56" s="96"/>
      <c r="F56" s="96"/>
      <c r="G56" s="96"/>
      <c r="H56" s="96"/>
      <c r="I56" s="96"/>
      <c r="J56" s="96"/>
      <c r="K56" s="96"/>
      <c r="L56" s="96"/>
      <c r="M56" s="96"/>
      <c r="N56" s="96"/>
      <c r="O56" s="96"/>
      <c r="P56" s="96"/>
      <c r="Q56" s="96"/>
      <c r="R56" s="96"/>
      <c r="S56" s="96"/>
      <c r="T56" s="96"/>
      <c r="U56" s="95"/>
    </row>
    <row r="57" spans="2:21" ht="34.5" customHeight="1">
      <c r="B57" s="94" t="s">
        <v>867</v>
      </c>
      <c r="C57" s="96"/>
      <c r="D57" s="96"/>
      <c r="E57" s="96"/>
      <c r="F57" s="96"/>
      <c r="G57" s="96"/>
      <c r="H57" s="96"/>
      <c r="I57" s="96"/>
      <c r="J57" s="96"/>
      <c r="K57" s="96"/>
      <c r="L57" s="96"/>
      <c r="M57" s="96"/>
      <c r="N57" s="96"/>
      <c r="O57" s="96"/>
      <c r="P57" s="96"/>
      <c r="Q57" s="96"/>
      <c r="R57" s="96"/>
      <c r="S57" s="96"/>
      <c r="T57" s="96"/>
      <c r="U57" s="95"/>
    </row>
    <row r="58" spans="2:21" ht="43.5" customHeight="1">
      <c r="B58" s="94" t="s">
        <v>868</v>
      </c>
      <c r="C58" s="96"/>
      <c r="D58" s="96"/>
      <c r="E58" s="96"/>
      <c r="F58" s="96"/>
      <c r="G58" s="96"/>
      <c r="H58" s="96"/>
      <c r="I58" s="96"/>
      <c r="J58" s="96"/>
      <c r="K58" s="96"/>
      <c r="L58" s="96"/>
      <c r="M58" s="96"/>
      <c r="N58" s="96"/>
      <c r="O58" s="96"/>
      <c r="P58" s="96"/>
      <c r="Q58" s="96"/>
      <c r="R58" s="96"/>
      <c r="S58" s="96"/>
      <c r="T58" s="96"/>
      <c r="U58" s="95"/>
    </row>
    <row r="59" spans="2:21" ht="43.05" customHeight="1">
      <c r="B59" s="94" t="s">
        <v>869</v>
      </c>
      <c r="C59" s="96"/>
      <c r="D59" s="96"/>
      <c r="E59" s="96"/>
      <c r="F59" s="96"/>
      <c r="G59" s="96"/>
      <c r="H59" s="96"/>
      <c r="I59" s="96"/>
      <c r="J59" s="96"/>
      <c r="K59" s="96"/>
      <c r="L59" s="96"/>
      <c r="M59" s="96"/>
      <c r="N59" s="96"/>
      <c r="O59" s="96"/>
      <c r="P59" s="96"/>
      <c r="Q59" s="96"/>
      <c r="R59" s="96"/>
      <c r="S59" s="96"/>
      <c r="T59" s="96"/>
      <c r="U59" s="95"/>
    </row>
    <row r="60" spans="2:21" ht="48.45" customHeight="1">
      <c r="B60" s="94" t="s">
        <v>870</v>
      </c>
      <c r="C60" s="96"/>
      <c r="D60" s="96"/>
      <c r="E60" s="96"/>
      <c r="F60" s="96"/>
      <c r="G60" s="96"/>
      <c r="H60" s="96"/>
      <c r="I60" s="96"/>
      <c r="J60" s="96"/>
      <c r="K60" s="96"/>
      <c r="L60" s="96"/>
      <c r="M60" s="96"/>
      <c r="N60" s="96"/>
      <c r="O60" s="96"/>
      <c r="P60" s="96"/>
      <c r="Q60" s="96"/>
      <c r="R60" s="96"/>
      <c r="S60" s="96"/>
      <c r="T60" s="96"/>
      <c r="U60" s="95"/>
    </row>
    <row r="61" spans="2:21" ht="69.3" customHeight="1">
      <c r="B61" s="94" t="s">
        <v>871</v>
      </c>
      <c r="C61" s="96"/>
      <c r="D61" s="96"/>
      <c r="E61" s="96"/>
      <c r="F61" s="96"/>
      <c r="G61" s="96"/>
      <c r="H61" s="96"/>
      <c r="I61" s="96"/>
      <c r="J61" s="96"/>
      <c r="K61" s="96"/>
      <c r="L61" s="96"/>
      <c r="M61" s="96"/>
      <c r="N61" s="96"/>
      <c r="O61" s="96"/>
      <c r="P61" s="96"/>
      <c r="Q61" s="96"/>
      <c r="R61" s="96"/>
      <c r="S61" s="96"/>
      <c r="T61" s="96"/>
      <c r="U61" s="95"/>
    </row>
    <row r="62" spans="2:21" ht="25.95" customHeight="1">
      <c r="B62" s="94" t="s">
        <v>872</v>
      </c>
      <c r="C62" s="96"/>
      <c r="D62" s="96"/>
      <c r="E62" s="96"/>
      <c r="F62" s="96"/>
      <c r="G62" s="96"/>
      <c r="H62" s="96"/>
      <c r="I62" s="96"/>
      <c r="J62" s="96"/>
      <c r="K62" s="96"/>
      <c r="L62" s="96"/>
      <c r="M62" s="96"/>
      <c r="N62" s="96"/>
      <c r="O62" s="96"/>
      <c r="P62" s="96"/>
      <c r="Q62" s="96"/>
      <c r="R62" s="96"/>
      <c r="S62" s="96"/>
      <c r="T62" s="96"/>
      <c r="U62" s="95"/>
    </row>
    <row r="63" spans="2:21" ht="41.25" customHeight="1">
      <c r="B63" s="94" t="s">
        <v>873</v>
      </c>
      <c r="C63" s="96"/>
      <c r="D63" s="96"/>
      <c r="E63" s="96"/>
      <c r="F63" s="96"/>
      <c r="G63" s="96"/>
      <c r="H63" s="96"/>
      <c r="I63" s="96"/>
      <c r="J63" s="96"/>
      <c r="K63" s="96"/>
      <c r="L63" s="96"/>
      <c r="M63" s="96"/>
      <c r="N63" s="96"/>
      <c r="O63" s="96"/>
      <c r="P63" s="96"/>
      <c r="Q63" s="96"/>
      <c r="R63" s="96"/>
      <c r="S63" s="96"/>
      <c r="T63" s="96"/>
      <c r="U63" s="95"/>
    </row>
    <row r="64" spans="2:21" ht="19.5" customHeight="1">
      <c r="B64" s="94" t="s">
        <v>874</v>
      </c>
      <c r="C64" s="96"/>
      <c r="D64" s="96"/>
      <c r="E64" s="96"/>
      <c r="F64" s="96"/>
      <c r="G64" s="96"/>
      <c r="H64" s="96"/>
      <c r="I64" s="96"/>
      <c r="J64" s="96"/>
      <c r="K64" s="96"/>
      <c r="L64" s="96"/>
      <c r="M64" s="96"/>
      <c r="N64" s="96"/>
      <c r="O64" s="96"/>
      <c r="P64" s="96"/>
      <c r="Q64" s="96"/>
      <c r="R64" s="96"/>
      <c r="S64" s="96"/>
      <c r="T64" s="96"/>
      <c r="U64" s="95"/>
    </row>
    <row r="65" spans="2:21" ht="28.5" customHeight="1">
      <c r="B65" s="94" t="s">
        <v>875</v>
      </c>
      <c r="C65" s="96"/>
      <c r="D65" s="96"/>
      <c r="E65" s="96"/>
      <c r="F65" s="96"/>
      <c r="G65" s="96"/>
      <c r="H65" s="96"/>
      <c r="I65" s="96"/>
      <c r="J65" s="96"/>
      <c r="K65" s="96"/>
      <c r="L65" s="96"/>
      <c r="M65" s="96"/>
      <c r="N65" s="96"/>
      <c r="O65" s="96"/>
      <c r="P65" s="96"/>
      <c r="Q65" s="96"/>
      <c r="R65" s="96"/>
      <c r="S65" s="96"/>
      <c r="T65" s="96"/>
      <c r="U65" s="95"/>
    </row>
    <row r="66" spans="2:21" ht="40.799999999999997" customHeight="1">
      <c r="B66" s="94" t="s">
        <v>876</v>
      </c>
      <c r="C66" s="96"/>
      <c r="D66" s="96"/>
      <c r="E66" s="96"/>
      <c r="F66" s="96"/>
      <c r="G66" s="96"/>
      <c r="H66" s="96"/>
      <c r="I66" s="96"/>
      <c r="J66" s="96"/>
      <c r="K66" s="96"/>
      <c r="L66" s="96"/>
      <c r="M66" s="96"/>
      <c r="N66" s="96"/>
      <c r="O66" s="96"/>
      <c r="P66" s="96"/>
      <c r="Q66" s="96"/>
      <c r="R66" s="96"/>
      <c r="S66" s="96"/>
      <c r="T66" s="96"/>
      <c r="U66" s="95"/>
    </row>
    <row r="67" spans="2:21" ht="23.55" customHeight="1">
      <c r="B67" s="94" t="s">
        <v>877</v>
      </c>
      <c r="C67" s="96"/>
      <c r="D67" s="96"/>
      <c r="E67" s="96"/>
      <c r="F67" s="96"/>
      <c r="G67" s="96"/>
      <c r="H67" s="96"/>
      <c r="I67" s="96"/>
      <c r="J67" s="96"/>
      <c r="K67" s="96"/>
      <c r="L67" s="96"/>
      <c r="M67" s="96"/>
      <c r="N67" s="96"/>
      <c r="O67" s="96"/>
      <c r="P67" s="96"/>
      <c r="Q67" s="96"/>
      <c r="R67" s="96"/>
      <c r="S67" s="96"/>
      <c r="T67" s="96"/>
      <c r="U67" s="95"/>
    </row>
    <row r="68" spans="2:21" ht="24" customHeight="1">
      <c r="B68" s="94" t="s">
        <v>878</v>
      </c>
      <c r="C68" s="96"/>
      <c r="D68" s="96"/>
      <c r="E68" s="96"/>
      <c r="F68" s="96"/>
      <c r="G68" s="96"/>
      <c r="H68" s="96"/>
      <c r="I68" s="96"/>
      <c r="J68" s="96"/>
      <c r="K68" s="96"/>
      <c r="L68" s="96"/>
      <c r="M68" s="96"/>
      <c r="N68" s="96"/>
      <c r="O68" s="96"/>
      <c r="P68" s="96"/>
      <c r="Q68" s="96"/>
      <c r="R68" s="96"/>
      <c r="S68" s="96"/>
      <c r="T68" s="96"/>
      <c r="U68" s="95"/>
    </row>
    <row r="69" spans="2:21" ht="51.3" customHeight="1" thickBot="1">
      <c r="B69" s="97" t="s">
        <v>879</v>
      </c>
      <c r="C69" s="99"/>
      <c r="D69" s="99"/>
      <c r="E69" s="99"/>
      <c r="F69" s="99"/>
      <c r="G69" s="99"/>
      <c r="H69" s="99"/>
      <c r="I69" s="99"/>
      <c r="J69" s="99"/>
      <c r="K69" s="99"/>
      <c r="L69" s="99"/>
      <c r="M69" s="99"/>
      <c r="N69" s="99"/>
      <c r="O69" s="99"/>
      <c r="P69" s="99"/>
      <c r="Q69" s="99"/>
      <c r="R69" s="99"/>
      <c r="S69" s="99"/>
      <c r="T69" s="99"/>
      <c r="U69" s="98"/>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89"/>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2.33203125" style="1" customWidth="1"/>
    <col min="9" max="9" width="7.33203125" style="1" customWidth="1"/>
    <col min="10" max="10" width="8.77734375" style="1" customWidth="1"/>
    <col min="11" max="11" width="22.77734375" style="1" customWidth="1"/>
    <col min="12" max="12" width="8.6640625" style="1" customWidth="1"/>
    <col min="13" max="13" width="6.77734375" style="1" customWidth="1"/>
    <col min="14" max="14" width="9.21875" style="1" customWidth="1"/>
    <col min="15" max="15" width="26"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880</v>
      </c>
      <c r="D4" s="15" t="s">
        <v>881</v>
      </c>
      <c r="E4" s="15"/>
      <c r="F4" s="15"/>
      <c r="G4" s="15"/>
      <c r="H4" s="15"/>
      <c r="I4" s="16"/>
      <c r="J4" s="17" t="s">
        <v>6</v>
      </c>
      <c r="K4" s="18" t="s">
        <v>7</v>
      </c>
      <c r="L4" s="19" t="s">
        <v>8</v>
      </c>
      <c r="M4" s="19"/>
      <c r="N4" s="19"/>
      <c r="O4" s="19"/>
      <c r="P4" s="17" t="s">
        <v>9</v>
      </c>
      <c r="Q4" s="19" t="s">
        <v>882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5.4" customHeight="1" thickTop="1" thickBot="1">
      <c r="A11" s="56"/>
      <c r="B11" s="57" t="s">
        <v>36</v>
      </c>
      <c r="C11" s="58" t="s">
        <v>883</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46" si="0">IF(ISERR(T11/S11*100),"N/A",T11/S11*100)</f>
        <v>N/A</v>
      </c>
    </row>
    <row r="12" spans="1:34" ht="75" customHeight="1" thickTop="1" thickBot="1">
      <c r="A12" s="56"/>
      <c r="B12" s="57" t="s">
        <v>46</v>
      </c>
      <c r="C12" s="58" t="s">
        <v>884</v>
      </c>
      <c r="D12" s="58"/>
      <c r="E12" s="58"/>
      <c r="F12" s="58"/>
      <c r="G12" s="58"/>
      <c r="H12" s="58"/>
      <c r="I12" s="58" t="s">
        <v>885</v>
      </c>
      <c r="J12" s="58"/>
      <c r="K12" s="58"/>
      <c r="L12" s="58" t="s">
        <v>886</v>
      </c>
      <c r="M12" s="58"/>
      <c r="N12" s="58"/>
      <c r="O12" s="58"/>
      <c r="P12" s="59" t="s">
        <v>40</v>
      </c>
      <c r="Q12" s="59" t="s">
        <v>298</v>
      </c>
      <c r="R12" s="59">
        <v>58.32</v>
      </c>
      <c r="S12" s="59" t="s">
        <v>42</v>
      </c>
      <c r="T12" s="59">
        <v>57.79</v>
      </c>
      <c r="U12" s="60" t="str">
        <f t="shared" si="0"/>
        <v>N/A</v>
      </c>
    </row>
    <row r="13" spans="1:34" ht="75" customHeight="1" thickTop="1">
      <c r="A13" s="56"/>
      <c r="B13" s="57" t="s">
        <v>51</v>
      </c>
      <c r="C13" s="58" t="s">
        <v>887</v>
      </c>
      <c r="D13" s="58"/>
      <c r="E13" s="58"/>
      <c r="F13" s="58"/>
      <c r="G13" s="58"/>
      <c r="H13" s="58"/>
      <c r="I13" s="58" t="s">
        <v>888</v>
      </c>
      <c r="J13" s="58"/>
      <c r="K13" s="58"/>
      <c r="L13" s="58" t="s">
        <v>889</v>
      </c>
      <c r="M13" s="58"/>
      <c r="N13" s="58"/>
      <c r="O13" s="58"/>
      <c r="P13" s="59" t="s">
        <v>40</v>
      </c>
      <c r="Q13" s="59" t="s">
        <v>116</v>
      </c>
      <c r="R13" s="59">
        <v>16.440000000000001</v>
      </c>
      <c r="S13" s="59" t="s">
        <v>42</v>
      </c>
      <c r="T13" s="59" t="s">
        <v>42</v>
      </c>
      <c r="U13" s="60" t="str">
        <f t="shared" si="0"/>
        <v>N/A</v>
      </c>
    </row>
    <row r="14" spans="1:34" ht="75" customHeight="1">
      <c r="A14" s="56"/>
      <c r="B14" s="61" t="s">
        <v>43</v>
      </c>
      <c r="C14" s="62" t="s">
        <v>890</v>
      </c>
      <c r="D14" s="62"/>
      <c r="E14" s="62"/>
      <c r="F14" s="62"/>
      <c r="G14" s="62"/>
      <c r="H14" s="62"/>
      <c r="I14" s="62" t="s">
        <v>891</v>
      </c>
      <c r="J14" s="62"/>
      <c r="K14" s="62"/>
      <c r="L14" s="62" t="s">
        <v>892</v>
      </c>
      <c r="M14" s="62"/>
      <c r="N14" s="62"/>
      <c r="O14" s="62"/>
      <c r="P14" s="63" t="s">
        <v>40</v>
      </c>
      <c r="Q14" s="63" t="s">
        <v>93</v>
      </c>
      <c r="R14" s="63">
        <v>100</v>
      </c>
      <c r="S14" s="63" t="s">
        <v>42</v>
      </c>
      <c r="T14" s="63" t="s">
        <v>42</v>
      </c>
      <c r="U14" s="65" t="str">
        <f t="shared" si="0"/>
        <v>N/A</v>
      </c>
    </row>
    <row r="15" spans="1:34" ht="104.4" customHeight="1">
      <c r="A15" s="56"/>
      <c r="B15" s="61" t="s">
        <v>43</v>
      </c>
      <c r="C15" s="62" t="s">
        <v>43</v>
      </c>
      <c r="D15" s="62"/>
      <c r="E15" s="62"/>
      <c r="F15" s="62"/>
      <c r="G15" s="62"/>
      <c r="H15" s="62"/>
      <c r="I15" s="62" t="s">
        <v>893</v>
      </c>
      <c r="J15" s="62"/>
      <c r="K15" s="62"/>
      <c r="L15" s="62" t="s">
        <v>894</v>
      </c>
      <c r="M15" s="62"/>
      <c r="N15" s="62"/>
      <c r="O15" s="62"/>
      <c r="P15" s="63" t="s">
        <v>40</v>
      </c>
      <c r="Q15" s="63" t="s">
        <v>41</v>
      </c>
      <c r="R15" s="63">
        <v>0.06</v>
      </c>
      <c r="S15" s="63" t="s">
        <v>42</v>
      </c>
      <c r="T15" s="63" t="s">
        <v>42</v>
      </c>
      <c r="U15" s="65" t="str">
        <f t="shared" si="0"/>
        <v>N/A</v>
      </c>
    </row>
    <row r="16" spans="1:34" ht="75" customHeight="1">
      <c r="A16" s="56"/>
      <c r="B16" s="61" t="s">
        <v>43</v>
      </c>
      <c r="C16" s="62" t="s">
        <v>895</v>
      </c>
      <c r="D16" s="62"/>
      <c r="E16" s="62"/>
      <c r="F16" s="62"/>
      <c r="G16" s="62"/>
      <c r="H16" s="62"/>
      <c r="I16" s="62" t="s">
        <v>896</v>
      </c>
      <c r="J16" s="62"/>
      <c r="K16" s="62"/>
      <c r="L16" s="62" t="s">
        <v>897</v>
      </c>
      <c r="M16" s="62"/>
      <c r="N16" s="62"/>
      <c r="O16" s="62"/>
      <c r="P16" s="63" t="s">
        <v>40</v>
      </c>
      <c r="Q16" s="63" t="s">
        <v>116</v>
      </c>
      <c r="R16" s="63">
        <v>41.65</v>
      </c>
      <c r="S16" s="63" t="s">
        <v>42</v>
      </c>
      <c r="T16" s="63" t="s">
        <v>42</v>
      </c>
      <c r="U16" s="65" t="str">
        <f t="shared" si="0"/>
        <v>N/A</v>
      </c>
    </row>
    <row r="17" spans="1:21" ht="111.6" customHeight="1">
      <c r="A17" s="56"/>
      <c r="B17" s="61" t="s">
        <v>43</v>
      </c>
      <c r="C17" s="62" t="s">
        <v>898</v>
      </c>
      <c r="D17" s="62"/>
      <c r="E17" s="62"/>
      <c r="F17" s="62"/>
      <c r="G17" s="62"/>
      <c r="H17" s="62"/>
      <c r="I17" s="62" t="s">
        <v>899</v>
      </c>
      <c r="J17" s="62"/>
      <c r="K17" s="62"/>
      <c r="L17" s="62" t="s">
        <v>900</v>
      </c>
      <c r="M17" s="62"/>
      <c r="N17" s="62"/>
      <c r="O17" s="62"/>
      <c r="P17" s="63" t="s">
        <v>40</v>
      </c>
      <c r="Q17" s="63" t="s">
        <v>41</v>
      </c>
      <c r="R17" s="63">
        <v>1.2</v>
      </c>
      <c r="S17" s="63" t="s">
        <v>42</v>
      </c>
      <c r="T17" s="63" t="s">
        <v>42</v>
      </c>
      <c r="U17" s="65" t="str">
        <f t="shared" si="0"/>
        <v>N/A</v>
      </c>
    </row>
    <row r="18" spans="1:21" ht="75" customHeight="1">
      <c r="A18" s="56"/>
      <c r="B18" s="61" t="s">
        <v>43</v>
      </c>
      <c r="C18" s="62" t="s">
        <v>43</v>
      </c>
      <c r="D18" s="62"/>
      <c r="E18" s="62"/>
      <c r="F18" s="62"/>
      <c r="G18" s="62"/>
      <c r="H18" s="62"/>
      <c r="I18" s="62" t="s">
        <v>901</v>
      </c>
      <c r="J18" s="62"/>
      <c r="K18" s="62"/>
      <c r="L18" s="62" t="s">
        <v>902</v>
      </c>
      <c r="M18" s="62"/>
      <c r="N18" s="62"/>
      <c r="O18" s="62"/>
      <c r="P18" s="63" t="s">
        <v>40</v>
      </c>
      <c r="Q18" s="63" t="s">
        <v>41</v>
      </c>
      <c r="R18" s="63">
        <v>0.81</v>
      </c>
      <c r="S18" s="63" t="s">
        <v>42</v>
      </c>
      <c r="T18" s="63" t="s">
        <v>42</v>
      </c>
      <c r="U18" s="65" t="str">
        <f t="shared" si="0"/>
        <v>N/A</v>
      </c>
    </row>
    <row r="19" spans="1:21" ht="75" customHeight="1">
      <c r="A19" s="56"/>
      <c r="B19" s="61" t="s">
        <v>43</v>
      </c>
      <c r="C19" s="62" t="s">
        <v>903</v>
      </c>
      <c r="D19" s="62"/>
      <c r="E19" s="62"/>
      <c r="F19" s="62"/>
      <c r="G19" s="62"/>
      <c r="H19" s="62"/>
      <c r="I19" s="62" t="s">
        <v>904</v>
      </c>
      <c r="J19" s="62"/>
      <c r="K19" s="62"/>
      <c r="L19" s="62" t="s">
        <v>905</v>
      </c>
      <c r="M19" s="62"/>
      <c r="N19" s="62"/>
      <c r="O19" s="62"/>
      <c r="P19" s="63" t="s">
        <v>40</v>
      </c>
      <c r="Q19" s="63" t="s">
        <v>93</v>
      </c>
      <c r="R19" s="63">
        <v>54.05</v>
      </c>
      <c r="S19" s="63" t="s">
        <v>42</v>
      </c>
      <c r="T19" s="63" t="s">
        <v>42</v>
      </c>
      <c r="U19" s="65" t="str">
        <f t="shared" si="0"/>
        <v>N/A</v>
      </c>
    </row>
    <row r="20" spans="1:21" ht="75" customHeight="1">
      <c r="A20" s="56"/>
      <c r="B20" s="61" t="s">
        <v>43</v>
      </c>
      <c r="C20" s="62" t="s">
        <v>906</v>
      </c>
      <c r="D20" s="62"/>
      <c r="E20" s="62"/>
      <c r="F20" s="62"/>
      <c r="G20" s="62"/>
      <c r="H20" s="62"/>
      <c r="I20" s="62" t="s">
        <v>907</v>
      </c>
      <c r="J20" s="62"/>
      <c r="K20" s="62"/>
      <c r="L20" s="62" t="s">
        <v>908</v>
      </c>
      <c r="M20" s="62"/>
      <c r="N20" s="62"/>
      <c r="O20" s="62"/>
      <c r="P20" s="63" t="s">
        <v>40</v>
      </c>
      <c r="Q20" s="63" t="s">
        <v>93</v>
      </c>
      <c r="R20" s="63">
        <v>100</v>
      </c>
      <c r="S20" s="63" t="s">
        <v>42</v>
      </c>
      <c r="T20" s="63" t="s">
        <v>42</v>
      </c>
      <c r="U20" s="65" t="str">
        <f t="shared" si="0"/>
        <v>N/A</v>
      </c>
    </row>
    <row r="21" spans="1:21" ht="99.6" customHeight="1">
      <c r="A21" s="56"/>
      <c r="B21" s="61" t="s">
        <v>43</v>
      </c>
      <c r="C21" s="62" t="s">
        <v>909</v>
      </c>
      <c r="D21" s="62"/>
      <c r="E21" s="62"/>
      <c r="F21" s="62"/>
      <c r="G21" s="62"/>
      <c r="H21" s="62"/>
      <c r="I21" s="62" t="s">
        <v>910</v>
      </c>
      <c r="J21" s="62"/>
      <c r="K21" s="62"/>
      <c r="L21" s="62" t="s">
        <v>911</v>
      </c>
      <c r="M21" s="62"/>
      <c r="N21" s="62"/>
      <c r="O21" s="62"/>
      <c r="P21" s="63" t="s">
        <v>40</v>
      </c>
      <c r="Q21" s="63" t="s">
        <v>41</v>
      </c>
      <c r="R21" s="63">
        <v>90.36</v>
      </c>
      <c r="S21" s="63" t="s">
        <v>42</v>
      </c>
      <c r="T21" s="63" t="s">
        <v>42</v>
      </c>
      <c r="U21" s="65" t="str">
        <f t="shared" si="0"/>
        <v>N/A</v>
      </c>
    </row>
    <row r="22" spans="1:21" ht="75" customHeight="1">
      <c r="A22" s="56"/>
      <c r="B22" s="61" t="s">
        <v>43</v>
      </c>
      <c r="C22" s="62" t="s">
        <v>912</v>
      </c>
      <c r="D22" s="62"/>
      <c r="E22" s="62"/>
      <c r="F22" s="62"/>
      <c r="G22" s="62"/>
      <c r="H22" s="62"/>
      <c r="I22" s="62" t="s">
        <v>913</v>
      </c>
      <c r="J22" s="62"/>
      <c r="K22" s="62"/>
      <c r="L22" s="62" t="s">
        <v>914</v>
      </c>
      <c r="M22" s="62"/>
      <c r="N22" s="62"/>
      <c r="O22" s="62"/>
      <c r="P22" s="63" t="s">
        <v>40</v>
      </c>
      <c r="Q22" s="63" t="s">
        <v>41</v>
      </c>
      <c r="R22" s="63">
        <v>34.090000000000003</v>
      </c>
      <c r="S22" s="63" t="s">
        <v>42</v>
      </c>
      <c r="T22" s="63" t="s">
        <v>42</v>
      </c>
      <c r="U22" s="65" t="str">
        <f t="shared" si="0"/>
        <v>N/A</v>
      </c>
    </row>
    <row r="23" spans="1:21" ht="75" customHeight="1">
      <c r="A23" s="56"/>
      <c r="B23" s="61" t="s">
        <v>43</v>
      </c>
      <c r="C23" s="62" t="s">
        <v>43</v>
      </c>
      <c r="D23" s="62"/>
      <c r="E23" s="62"/>
      <c r="F23" s="62"/>
      <c r="G23" s="62"/>
      <c r="H23" s="62"/>
      <c r="I23" s="62" t="s">
        <v>915</v>
      </c>
      <c r="J23" s="62"/>
      <c r="K23" s="62"/>
      <c r="L23" s="62" t="s">
        <v>916</v>
      </c>
      <c r="M23" s="62"/>
      <c r="N23" s="62"/>
      <c r="O23" s="62"/>
      <c r="P23" s="63" t="s">
        <v>40</v>
      </c>
      <c r="Q23" s="63" t="s">
        <v>41</v>
      </c>
      <c r="R23" s="63">
        <v>34.619999999999997</v>
      </c>
      <c r="S23" s="63" t="s">
        <v>42</v>
      </c>
      <c r="T23" s="63" t="s">
        <v>42</v>
      </c>
      <c r="U23" s="65" t="str">
        <f t="shared" si="0"/>
        <v>N/A</v>
      </c>
    </row>
    <row r="24" spans="1:21" ht="75" customHeight="1">
      <c r="A24" s="56"/>
      <c r="B24" s="61" t="s">
        <v>43</v>
      </c>
      <c r="C24" s="62" t="s">
        <v>917</v>
      </c>
      <c r="D24" s="62"/>
      <c r="E24" s="62"/>
      <c r="F24" s="62"/>
      <c r="G24" s="62"/>
      <c r="H24" s="62"/>
      <c r="I24" s="62" t="s">
        <v>918</v>
      </c>
      <c r="J24" s="62"/>
      <c r="K24" s="62"/>
      <c r="L24" s="62" t="s">
        <v>919</v>
      </c>
      <c r="M24" s="62"/>
      <c r="N24" s="62"/>
      <c r="O24" s="62"/>
      <c r="P24" s="63" t="s">
        <v>40</v>
      </c>
      <c r="Q24" s="63" t="s">
        <v>920</v>
      </c>
      <c r="R24" s="63">
        <v>20.75</v>
      </c>
      <c r="S24" s="63" t="s">
        <v>42</v>
      </c>
      <c r="T24" s="63" t="s">
        <v>42</v>
      </c>
      <c r="U24" s="65" t="str">
        <f t="shared" si="0"/>
        <v>N/A</v>
      </c>
    </row>
    <row r="25" spans="1:21" ht="75" customHeight="1">
      <c r="A25" s="56"/>
      <c r="B25" s="61" t="s">
        <v>43</v>
      </c>
      <c r="C25" s="62" t="s">
        <v>43</v>
      </c>
      <c r="D25" s="62"/>
      <c r="E25" s="62"/>
      <c r="F25" s="62"/>
      <c r="G25" s="62"/>
      <c r="H25" s="62"/>
      <c r="I25" s="62" t="s">
        <v>921</v>
      </c>
      <c r="J25" s="62"/>
      <c r="K25" s="62"/>
      <c r="L25" s="62" t="s">
        <v>922</v>
      </c>
      <c r="M25" s="62"/>
      <c r="N25" s="62"/>
      <c r="O25" s="62"/>
      <c r="P25" s="63" t="s">
        <v>372</v>
      </c>
      <c r="Q25" s="63" t="s">
        <v>41</v>
      </c>
      <c r="R25" s="63">
        <v>12.07</v>
      </c>
      <c r="S25" s="63" t="s">
        <v>42</v>
      </c>
      <c r="T25" s="63" t="s">
        <v>42</v>
      </c>
      <c r="U25" s="65" t="str">
        <f t="shared" si="0"/>
        <v>N/A</v>
      </c>
    </row>
    <row r="26" spans="1:21" ht="75" customHeight="1">
      <c r="A26" s="56"/>
      <c r="B26" s="61" t="s">
        <v>43</v>
      </c>
      <c r="C26" s="62" t="s">
        <v>43</v>
      </c>
      <c r="D26" s="62"/>
      <c r="E26" s="62"/>
      <c r="F26" s="62"/>
      <c r="G26" s="62"/>
      <c r="H26" s="62"/>
      <c r="I26" s="62" t="s">
        <v>923</v>
      </c>
      <c r="J26" s="62"/>
      <c r="K26" s="62"/>
      <c r="L26" s="62" t="s">
        <v>924</v>
      </c>
      <c r="M26" s="62"/>
      <c r="N26" s="62"/>
      <c r="O26" s="62"/>
      <c r="P26" s="63" t="s">
        <v>40</v>
      </c>
      <c r="Q26" s="63" t="s">
        <v>41</v>
      </c>
      <c r="R26" s="63">
        <v>68.849999999999994</v>
      </c>
      <c r="S26" s="63" t="s">
        <v>42</v>
      </c>
      <c r="T26" s="63" t="s">
        <v>42</v>
      </c>
      <c r="U26" s="65" t="str">
        <f t="shared" si="0"/>
        <v>N/A</v>
      </c>
    </row>
    <row r="27" spans="1:21" ht="75" customHeight="1">
      <c r="A27" s="56"/>
      <c r="B27" s="61" t="s">
        <v>43</v>
      </c>
      <c r="C27" s="62" t="s">
        <v>925</v>
      </c>
      <c r="D27" s="62"/>
      <c r="E27" s="62"/>
      <c r="F27" s="62"/>
      <c r="G27" s="62"/>
      <c r="H27" s="62"/>
      <c r="I27" s="62" t="s">
        <v>926</v>
      </c>
      <c r="J27" s="62"/>
      <c r="K27" s="62"/>
      <c r="L27" s="62" t="s">
        <v>927</v>
      </c>
      <c r="M27" s="62"/>
      <c r="N27" s="62"/>
      <c r="O27" s="62"/>
      <c r="P27" s="63" t="s">
        <v>40</v>
      </c>
      <c r="Q27" s="63" t="s">
        <v>41</v>
      </c>
      <c r="R27" s="63">
        <v>50.31</v>
      </c>
      <c r="S27" s="63" t="s">
        <v>42</v>
      </c>
      <c r="T27" s="63" t="s">
        <v>42</v>
      </c>
      <c r="U27" s="65" t="str">
        <f t="shared" si="0"/>
        <v>N/A</v>
      </c>
    </row>
    <row r="28" spans="1:21" ht="75" customHeight="1">
      <c r="A28" s="56"/>
      <c r="B28" s="61" t="s">
        <v>43</v>
      </c>
      <c r="C28" s="62" t="s">
        <v>928</v>
      </c>
      <c r="D28" s="62"/>
      <c r="E28" s="62"/>
      <c r="F28" s="62"/>
      <c r="G28" s="62"/>
      <c r="H28" s="62"/>
      <c r="I28" s="62" t="s">
        <v>929</v>
      </c>
      <c r="J28" s="62"/>
      <c r="K28" s="62"/>
      <c r="L28" s="62" t="s">
        <v>930</v>
      </c>
      <c r="M28" s="62"/>
      <c r="N28" s="62"/>
      <c r="O28" s="62"/>
      <c r="P28" s="63" t="s">
        <v>40</v>
      </c>
      <c r="Q28" s="63" t="s">
        <v>41</v>
      </c>
      <c r="R28" s="63">
        <v>36.31</v>
      </c>
      <c r="S28" s="63" t="s">
        <v>42</v>
      </c>
      <c r="T28" s="63" t="s">
        <v>42</v>
      </c>
      <c r="U28" s="65" t="str">
        <f t="shared" si="0"/>
        <v>N/A</v>
      </c>
    </row>
    <row r="29" spans="1:21" ht="75" customHeight="1" thickBot="1">
      <c r="A29" s="56"/>
      <c r="B29" s="61" t="s">
        <v>43</v>
      </c>
      <c r="C29" s="62" t="s">
        <v>43</v>
      </c>
      <c r="D29" s="62"/>
      <c r="E29" s="62"/>
      <c r="F29" s="62"/>
      <c r="G29" s="62"/>
      <c r="H29" s="62"/>
      <c r="I29" s="62" t="s">
        <v>931</v>
      </c>
      <c r="J29" s="62"/>
      <c r="K29" s="62"/>
      <c r="L29" s="62" t="s">
        <v>932</v>
      </c>
      <c r="M29" s="62"/>
      <c r="N29" s="62"/>
      <c r="O29" s="62"/>
      <c r="P29" s="63" t="s">
        <v>40</v>
      </c>
      <c r="Q29" s="63" t="s">
        <v>41</v>
      </c>
      <c r="R29" s="63">
        <v>100</v>
      </c>
      <c r="S29" s="63" t="s">
        <v>42</v>
      </c>
      <c r="T29" s="63" t="s">
        <v>42</v>
      </c>
      <c r="U29" s="65" t="str">
        <f t="shared" si="0"/>
        <v>N/A</v>
      </c>
    </row>
    <row r="30" spans="1:21" ht="75" customHeight="1" thickTop="1">
      <c r="A30" s="56"/>
      <c r="B30" s="57" t="s">
        <v>56</v>
      </c>
      <c r="C30" s="58" t="s">
        <v>933</v>
      </c>
      <c r="D30" s="58"/>
      <c r="E30" s="58"/>
      <c r="F30" s="58"/>
      <c r="G30" s="58"/>
      <c r="H30" s="58"/>
      <c r="I30" s="58" t="s">
        <v>934</v>
      </c>
      <c r="J30" s="58"/>
      <c r="K30" s="58"/>
      <c r="L30" s="58" t="s">
        <v>935</v>
      </c>
      <c r="M30" s="58"/>
      <c r="N30" s="58"/>
      <c r="O30" s="58"/>
      <c r="P30" s="59" t="s">
        <v>40</v>
      </c>
      <c r="Q30" s="59" t="s">
        <v>116</v>
      </c>
      <c r="R30" s="59">
        <v>100</v>
      </c>
      <c r="S30" s="59" t="s">
        <v>42</v>
      </c>
      <c r="T30" s="59" t="s">
        <v>42</v>
      </c>
      <c r="U30" s="60" t="str">
        <f t="shared" si="0"/>
        <v>N/A</v>
      </c>
    </row>
    <row r="31" spans="1:21" ht="75" customHeight="1">
      <c r="A31" s="56"/>
      <c r="B31" s="61" t="s">
        <v>43</v>
      </c>
      <c r="C31" s="62" t="s">
        <v>936</v>
      </c>
      <c r="D31" s="62"/>
      <c r="E31" s="62"/>
      <c r="F31" s="62"/>
      <c r="G31" s="62"/>
      <c r="H31" s="62"/>
      <c r="I31" s="62" t="s">
        <v>937</v>
      </c>
      <c r="J31" s="62"/>
      <c r="K31" s="62"/>
      <c r="L31" s="62" t="s">
        <v>938</v>
      </c>
      <c r="M31" s="62"/>
      <c r="N31" s="62"/>
      <c r="O31" s="62"/>
      <c r="P31" s="63" t="s">
        <v>40</v>
      </c>
      <c r="Q31" s="63" t="s">
        <v>116</v>
      </c>
      <c r="R31" s="63">
        <v>90.91</v>
      </c>
      <c r="S31" s="63" t="s">
        <v>42</v>
      </c>
      <c r="T31" s="63" t="s">
        <v>42</v>
      </c>
      <c r="U31" s="65" t="str">
        <f t="shared" si="0"/>
        <v>N/A</v>
      </c>
    </row>
    <row r="32" spans="1:21" ht="75" customHeight="1">
      <c r="A32" s="56"/>
      <c r="B32" s="61" t="s">
        <v>43</v>
      </c>
      <c r="C32" s="62" t="s">
        <v>939</v>
      </c>
      <c r="D32" s="62"/>
      <c r="E32" s="62"/>
      <c r="F32" s="62"/>
      <c r="G32" s="62"/>
      <c r="H32" s="62"/>
      <c r="I32" s="62" t="s">
        <v>940</v>
      </c>
      <c r="J32" s="62"/>
      <c r="K32" s="62"/>
      <c r="L32" s="62" t="s">
        <v>941</v>
      </c>
      <c r="M32" s="62"/>
      <c r="N32" s="62"/>
      <c r="O32" s="62"/>
      <c r="P32" s="63" t="s">
        <v>40</v>
      </c>
      <c r="Q32" s="63" t="s">
        <v>106</v>
      </c>
      <c r="R32" s="63">
        <v>5.32</v>
      </c>
      <c r="S32" s="63" t="s">
        <v>42</v>
      </c>
      <c r="T32" s="63" t="s">
        <v>42</v>
      </c>
      <c r="U32" s="65" t="str">
        <f t="shared" si="0"/>
        <v>N/A</v>
      </c>
    </row>
    <row r="33" spans="1:22" ht="75" customHeight="1">
      <c r="A33" s="56"/>
      <c r="B33" s="61" t="s">
        <v>43</v>
      </c>
      <c r="C33" s="62" t="s">
        <v>942</v>
      </c>
      <c r="D33" s="62"/>
      <c r="E33" s="62"/>
      <c r="F33" s="62"/>
      <c r="G33" s="62"/>
      <c r="H33" s="62"/>
      <c r="I33" s="62" t="s">
        <v>943</v>
      </c>
      <c r="J33" s="62"/>
      <c r="K33" s="62"/>
      <c r="L33" s="62" t="s">
        <v>944</v>
      </c>
      <c r="M33" s="62"/>
      <c r="N33" s="62"/>
      <c r="O33" s="62"/>
      <c r="P33" s="63" t="s">
        <v>40</v>
      </c>
      <c r="Q33" s="63" t="s">
        <v>116</v>
      </c>
      <c r="R33" s="63">
        <v>100</v>
      </c>
      <c r="S33" s="63" t="s">
        <v>42</v>
      </c>
      <c r="T33" s="63" t="s">
        <v>42</v>
      </c>
      <c r="U33" s="65" t="str">
        <f t="shared" si="0"/>
        <v>N/A</v>
      </c>
    </row>
    <row r="34" spans="1:22" ht="75" customHeight="1">
      <c r="A34" s="56"/>
      <c r="B34" s="61" t="s">
        <v>43</v>
      </c>
      <c r="C34" s="62" t="s">
        <v>945</v>
      </c>
      <c r="D34" s="62"/>
      <c r="E34" s="62"/>
      <c r="F34" s="62"/>
      <c r="G34" s="62"/>
      <c r="H34" s="62"/>
      <c r="I34" s="62" t="s">
        <v>946</v>
      </c>
      <c r="J34" s="62"/>
      <c r="K34" s="62"/>
      <c r="L34" s="62" t="s">
        <v>947</v>
      </c>
      <c r="M34" s="62"/>
      <c r="N34" s="62"/>
      <c r="O34" s="62"/>
      <c r="P34" s="63" t="s">
        <v>40</v>
      </c>
      <c r="Q34" s="63" t="s">
        <v>106</v>
      </c>
      <c r="R34" s="63">
        <v>26.12</v>
      </c>
      <c r="S34" s="63" t="s">
        <v>42</v>
      </c>
      <c r="T34" s="63" t="s">
        <v>42</v>
      </c>
      <c r="U34" s="65" t="str">
        <f t="shared" si="0"/>
        <v>N/A</v>
      </c>
    </row>
    <row r="35" spans="1:22" ht="75" customHeight="1">
      <c r="A35" s="56"/>
      <c r="B35" s="61" t="s">
        <v>43</v>
      </c>
      <c r="C35" s="62" t="s">
        <v>948</v>
      </c>
      <c r="D35" s="62"/>
      <c r="E35" s="62"/>
      <c r="F35" s="62"/>
      <c r="G35" s="62"/>
      <c r="H35" s="62"/>
      <c r="I35" s="62" t="s">
        <v>949</v>
      </c>
      <c r="J35" s="62"/>
      <c r="K35" s="62"/>
      <c r="L35" s="62" t="s">
        <v>950</v>
      </c>
      <c r="M35" s="62"/>
      <c r="N35" s="62"/>
      <c r="O35" s="62"/>
      <c r="P35" s="63" t="s">
        <v>40</v>
      </c>
      <c r="Q35" s="63" t="s">
        <v>106</v>
      </c>
      <c r="R35" s="63">
        <v>26.92</v>
      </c>
      <c r="S35" s="63" t="s">
        <v>42</v>
      </c>
      <c r="T35" s="63" t="s">
        <v>42</v>
      </c>
      <c r="U35" s="65" t="str">
        <f t="shared" si="0"/>
        <v>N/A</v>
      </c>
    </row>
    <row r="36" spans="1:22" ht="75" customHeight="1">
      <c r="A36" s="56"/>
      <c r="B36" s="61" t="s">
        <v>43</v>
      </c>
      <c r="C36" s="62" t="s">
        <v>951</v>
      </c>
      <c r="D36" s="62"/>
      <c r="E36" s="62"/>
      <c r="F36" s="62"/>
      <c r="G36" s="62"/>
      <c r="H36" s="62"/>
      <c r="I36" s="62" t="s">
        <v>952</v>
      </c>
      <c r="J36" s="62"/>
      <c r="K36" s="62"/>
      <c r="L36" s="62" t="s">
        <v>953</v>
      </c>
      <c r="M36" s="62"/>
      <c r="N36" s="62"/>
      <c r="O36" s="62"/>
      <c r="P36" s="63" t="s">
        <v>40</v>
      </c>
      <c r="Q36" s="63" t="s">
        <v>60</v>
      </c>
      <c r="R36" s="63">
        <v>90</v>
      </c>
      <c r="S36" s="63">
        <v>18.93</v>
      </c>
      <c r="T36" s="63">
        <v>20.2</v>
      </c>
      <c r="U36" s="65">
        <f t="shared" si="0"/>
        <v>106.70892762810354</v>
      </c>
    </row>
    <row r="37" spans="1:22" ht="75" customHeight="1">
      <c r="A37" s="56"/>
      <c r="B37" s="61" t="s">
        <v>43</v>
      </c>
      <c r="C37" s="62" t="s">
        <v>954</v>
      </c>
      <c r="D37" s="62"/>
      <c r="E37" s="62"/>
      <c r="F37" s="62"/>
      <c r="G37" s="62"/>
      <c r="H37" s="62"/>
      <c r="I37" s="62" t="s">
        <v>955</v>
      </c>
      <c r="J37" s="62"/>
      <c r="K37" s="62"/>
      <c r="L37" s="62" t="s">
        <v>956</v>
      </c>
      <c r="M37" s="62"/>
      <c r="N37" s="62"/>
      <c r="O37" s="62"/>
      <c r="P37" s="63" t="s">
        <v>40</v>
      </c>
      <c r="Q37" s="63" t="s">
        <v>60</v>
      </c>
      <c r="R37" s="63">
        <v>100</v>
      </c>
      <c r="S37" s="63">
        <v>10</v>
      </c>
      <c r="T37" s="63">
        <v>11.75</v>
      </c>
      <c r="U37" s="65">
        <f t="shared" si="0"/>
        <v>117.5</v>
      </c>
    </row>
    <row r="38" spans="1:22" ht="75" customHeight="1">
      <c r="A38" s="56"/>
      <c r="B38" s="61" t="s">
        <v>43</v>
      </c>
      <c r="C38" s="62" t="s">
        <v>957</v>
      </c>
      <c r="D38" s="62"/>
      <c r="E38" s="62"/>
      <c r="F38" s="62"/>
      <c r="G38" s="62"/>
      <c r="H38" s="62"/>
      <c r="I38" s="62" t="s">
        <v>958</v>
      </c>
      <c r="J38" s="62"/>
      <c r="K38" s="62"/>
      <c r="L38" s="62" t="s">
        <v>959</v>
      </c>
      <c r="M38" s="62"/>
      <c r="N38" s="62"/>
      <c r="O38" s="62"/>
      <c r="P38" s="63" t="s">
        <v>40</v>
      </c>
      <c r="Q38" s="63" t="s">
        <v>116</v>
      </c>
      <c r="R38" s="63">
        <v>100</v>
      </c>
      <c r="S38" s="63" t="s">
        <v>42</v>
      </c>
      <c r="T38" s="63" t="s">
        <v>42</v>
      </c>
      <c r="U38" s="65" t="str">
        <f t="shared" si="0"/>
        <v>N/A</v>
      </c>
    </row>
    <row r="39" spans="1:22" ht="75" customHeight="1">
      <c r="A39" s="56"/>
      <c r="B39" s="61" t="s">
        <v>43</v>
      </c>
      <c r="C39" s="62" t="s">
        <v>960</v>
      </c>
      <c r="D39" s="62"/>
      <c r="E39" s="62"/>
      <c r="F39" s="62"/>
      <c r="G39" s="62"/>
      <c r="H39" s="62"/>
      <c r="I39" s="62" t="s">
        <v>961</v>
      </c>
      <c r="J39" s="62"/>
      <c r="K39" s="62"/>
      <c r="L39" s="62" t="s">
        <v>962</v>
      </c>
      <c r="M39" s="62"/>
      <c r="N39" s="62"/>
      <c r="O39" s="62"/>
      <c r="P39" s="63" t="s">
        <v>40</v>
      </c>
      <c r="Q39" s="63" t="s">
        <v>106</v>
      </c>
      <c r="R39" s="63">
        <v>97.25</v>
      </c>
      <c r="S39" s="63" t="s">
        <v>42</v>
      </c>
      <c r="T39" s="63" t="s">
        <v>42</v>
      </c>
      <c r="U39" s="65" t="str">
        <f t="shared" si="0"/>
        <v>N/A</v>
      </c>
    </row>
    <row r="40" spans="1:22" ht="75" customHeight="1">
      <c r="A40" s="56"/>
      <c r="B40" s="61" t="s">
        <v>43</v>
      </c>
      <c r="C40" s="62" t="s">
        <v>963</v>
      </c>
      <c r="D40" s="62"/>
      <c r="E40" s="62"/>
      <c r="F40" s="62"/>
      <c r="G40" s="62"/>
      <c r="H40" s="62"/>
      <c r="I40" s="62" t="s">
        <v>964</v>
      </c>
      <c r="J40" s="62"/>
      <c r="K40" s="62"/>
      <c r="L40" s="62" t="s">
        <v>965</v>
      </c>
      <c r="M40" s="62"/>
      <c r="N40" s="62"/>
      <c r="O40" s="62"/>
      <c r="P40" s="63" t="s">
        <v>40</v>
      </c>
      <c r="Q40" s="63" t="s">
        <v>116</v>
      </c>
      <c r="R40" s="63">
        <v>86.33</v>
      </c>
      <c r="S40" s="63" t="s">
        <v>42</v>
      </c>
      <c r="T40" s="63" t="s">
        <v>42</v>
      </c>
      <c r="U40" s="65" t="str">
        <f t="shared" si="0"/>
        <v>N/A</v>
      </c>
    </row>
    <row r="41" spans="1:22" ht="75" customHeight="1">
      <c r="A41" s="56"/>
      <c r="B41" s="61" t="s">
        <v>43</v>
      </c>
      <c r="C41" s="62" t="s">
        <v>966</v>
      </c>
      <c r="D41" s="62"/>
      <c r="E41" s="62"/>
      <c r="F41" s="62"/>
      <c r="G41" s="62"/>
      <c r="H41" s="62"/>
      <c r="I41" s="62" t="s">
        <v>967</v>
      </c>
      <c r="J41" s="62"/>
      <c r="K41" s="62"/>
      <c r="L41" s="62" t="s">
        <v>968</v>
      </c>
      <c r="M41" s="62"/>
      <c r="N41" s="62"/>
      <c r="O41" s="62"/>
      <c r="P41" s="63" t="s">
        <v>40</v>
      </c>
      <c r="Q41" s="63" t="s">
        <v>116</v>
      </c>
      <c r="R41" s="63">
        <v>93.75</v>
      </c>
      <c r="S41" s="63" t="s">
        <v>42</v>
      </c>
      <c r="T41" s="63" t="s">
        <v>42</v>
      </c>
      <c r="U41" s="65" t="str">
        <f t="shared" si="0"/>
        <v>N/A</v>
      </c>
    </row>
    <row r="42" spans="1:22" ht="75" customHeight="1">
      <c r="A42" s="56"/>
      <c r="B42" s="61" t="s">
        <v>43</v>
      </c>
      <c r="C42" s="62" t="s">
        <v>969</v>
      </c>
      <c r="D42" s="62"/>
      <c r="E42" s="62"/>
      <c r="F42" s="62"/>
      <c r="G42" s="62"/>
      <c r="H42" s="62"/>
      <c r="I42" s="62" t="s">
        <v>970</v>
      </c>
      <c r="J42" s="62"/>
      <c r="K42" s="62"/>
      <c r="L42" s="62" t="s">
        <v>971</v>
      </c>
      <c r="M42" s="62"/>
      <c r="N42" s="62"/>
      <c r="O42" s="62"/>
      <c r="P42" s="63" t="s">
        <v>40</v>
      </c>
      <c r="Q42" s="63" t="s">
        <v>116</v>
      </c>
      <c r="R42" s="63">
        <v>92.95</v>
      </c>
      <c r="S42" s="63" t="s">
        <v>42</v>
      </c>
      <c r="T42" s="63" t="s">
        <v>42</v>
      </c>
      <c r="U42" s="65" t="str">
        <f t="shared" si="0"/>
        <v>N/A</v>
      </c>
    </row>
    <row r="43" spans="1:22" ht="75" customHeight="1">
      <c r="A43" s="56"/>
      <c r="B43" s="61" t="s">
        <v>43</v>
      </c>
      <c r="C43" s="62" t="s">
        <v>43</v>
      </c>
      <c r="D43" s="62"/>
      <c r="E43" s="62"/>
      <c r="F43" s="62"/>
      <c r="G43" s="62"/>
      <c r="H43" s="62"/>
      <c r="I43" s="62" t="s">
        <v>972</v>
      </c>
      <c r="J43" s="62"/>
      <c r="K43" s="62"/>
      <c r="L43" s="62" t="s">
        <v>973</v>
      </c>
      <c r="M43" s="62"/>
      <c r="N43" s="62"/>
      <c r="O43" s="62"/>
      <c r="P43" s="63" t="s">
        <v>40</v>
      </c>
      <c r="Q43" s="63" t="s">
        <v>116</v>
      </c>
      <c r="R43" s="63">
        <v>99.31</v>
      </c>
      <c r="S43" s="63" t="s">
        <v>42</v>
      </c>
      <c r="T43" s="63" t="s">
        <v>42</v>
      </c>
      <c r="U43" s="65" t="str">
        <f t="shared" si="0"/>
        <v>N/A</v>
      </c>
    </row>
    <row r="44" spans="1:22" ht="75" customHeight="1">
      <c r="A44" s="56"/>
      <c r="B44" s="61" t="s">
        <v>43</v>
      </c>
      <c r="C44" s="62" t="s">
        <v>974</v>
      </c>
      <c r="D44" s="62"/>
      <c r="E44" s="62"/>
      <c r="F44" s="62"/>
      <c r="G44" s="62"/>
      <c r="H44" s="62"/>
      <c r="I44" s="62" t="s">
        <v>975</v>
      </c>
      <c r="J44" s="62"/>
      <c r="K44" s="62"/>
      <c r="L44" s="62" t="s">
        <v>976</v>
      </c>
      <c r="M44" s="62"/>
      <c r="N44" s="62"/>
      <c r="O44" s="62"/>
      <c r="P44" s="63" t="s">
        <v>40</v>
      </c>
      <c r="Q44" s="63" t="s">
        <v>106</v>
      </c>
      <c r="R44" s="63">
        <v>100</v>
      </c>
      <c r="S44" s="63" t="s">
        <v>42</v>
      </c>
      <c r="T44" s="63" t="s">
        <v>42</v>
      </c>
      <c r="U44" s="65" t="str">
        <f t="shared" si="0"/>
        <v>N/A</v>
      </c>
    </row>
    <row r="45" spans="1:22" ht="75" customHeight="1">
      <c r="A45" s="56"/>
      <c r="B45" s="61" t="s">
        <v>43</v>
      </c>
      <c r="C45" s="62" t="s">
        <v>977</v>
      </c>
      <c r="D45" s="62"/>
      <c r="E45" s="62"/>
      <c r="F45" s="62"/>
      <c r="G45" s="62"/>
      <c r="H45" s="62"/>
      <c r="I45" s="62" t="s">
        <v>978</v>
      </c>
      <c r="J45" s="62"/>
      <c r="K45" s="62"/>
      <c r="L45" s="62" t="s">
        <v>979</v>
      </c>
      <c r="M45" s="62"/>
      <c r="N45" s="62"/>
      <c r="O45" s="62"/>
      <c r="P45" s="63" t="s">
        <v>40</v>
      </c>
      <c r="Q45" s="63" t="s">
        <v>106</v>
      </c>
      <c r="R45" s="63">
        <v>20.13</v>
      </c>
      <c r="S45" s="63" t="s">
        <v>42</v>
      </c>
      <c r="T45" s="63" t="s">
        <v>42</v>
      </c>
      <c r="U45" s="65" t="str">
        <f t="shared" si="0"/>
        <v>N/A</v>
      </c>
    </row>
    <row r="46" spans="1:22" ht="75" customHeight="1" thickBot="1">
      <c r="A46" s="56"/>
      <c r="B46" s="61" t="s">
        <v>43</v>
      </c>
      <c r="C46" s="62" t="s">
        <v>980</v>
      </c>
      <c r="D46" s="62"/>
      <c r="E46" s="62"/>
      <c r="F46" s="62"/>
      <c r="G46" s="62"/>
      <c r="H46" s="62"/>
      <c r="I46" s="62" t="s">
        <v>981</v>
      </c>
      <c r="J46" s="62"/>
      <c r="K46" s="62"/>
      <c r="L46" s="62" t="s">
        <v>982</v>
      </c>
      <c r="M46" s="62"/>
      <c r="N46" s="62"/>
      <c r="O46" s="62"/>
      <c r="P46" s="63" t="s">
        <v>40</v>
      </c>
      <c r="Q46" s="63" t="s">
        <v>106</v>
      </c>
      <c r="R46" s="63">
        <v>97.8</v>
      </c>
      <c r="S46" s="63" t="s">
        <v>42</v>
      </c>
      <c r="T46" s="63" t="s">
        <v>42</v>
      </c>
      <c r="U46" s="65" t="str">
        <f t="shared" si="0"/>
        <v>N/A</v>
      </c>
    </row>
    <row r="47" spans="1:22" ht="22.5" customHeight="1" thickTop="1" thickBot="1">
      <c r="B47" s="9" t="s">
        <v>61</v>
      </c>
      <c r="C47" s="10"/>
      <c r="D47" s="10"/>
      <c r="E47" s="10"/>
      <c r="F47" s="10"/>
      <c r="G47" s="10"/>
      <c r="H47" s="11"/>
      <c r="I47" s="11"/>
      <c r="J47" s="11"/>
      <c r="K47" s="11"/>
      <c r="L47" s="11"/>
      <c r="M47" s="11"/>
      <c r="N47" s="11"/>
      <c r="O47" s="11"/>
      <c r="P47" s="11"/>
      <c r="Q47" s="11"/>
      <c r="R47" s="11"/>
      <c r="S47" s="11"/>
      <c r="T47" s="11"/>
      <c r="U47" s="12"/>
      <c r="V47" s="66"/>
    </row>
    <row r="48" spans="1:22" ht="26.25" customHeight="1" thickTop="1">
      <c r="B48" s="67"/>
      <c r="C48" s="68"/>
      <c r="D48" s="68"/>
      <c r="E48" s="68"/>
      <c r="F48" s="68"/>
      <c r="G48" s="68"/>
      <c r="H48" s="69"/>
      <c r="I48" s="69"/>
      <c r="J48" s="69"/>
      <c r="K48" s="69"/>
      <c r="L48" s="69"/>
      <c r="M48" s="69"/>
      <c r="N48" s="69"/>
      <c r="O48" s="69"/>
      <c r="P48" s="70"/>
      <c r="Q48" s="71"/>
      <c r="R48" s="72" t="s">
        <v>62</v>
      </c>
      <c r="S48" s="40" t="s">
        <v>63</v>
      </c>
      <c r="T48" s="72" t="s">
        <v>64</v>
      </c>
      <c r="U48" s="40" t="s">
        <v>65</v>
      </c>
    </row>
    <row r="49" spans="2:21" ht="26.25" customHeight="1" thickBot="1">
      <c r="B49" s="73"/>
      <c r="C49" s="74"/>
      <c r="D49" s="74"/>
      <c r="E49" s="74"/>
      <c r="F49" s="74"/>
      <c r="G49" s="74"/>
      <c r="H49" s="75"/>
      <c r="I49" s="75"/>
      <c r="J49" s="75"/>
      <c r="K49" s="75"/>
      <c r="L49" s="75"/>
      <c r="M49" s="75"/>
      <c r="N49" s="75"/>
      <c r="O49" s="75"/>
      <c r="P49" s="76"/>
      <c r="Q49" s="77"/>
      <c r="R49" s="78" t="s">
        <v>66</v>
      </c>
      <c r="S49" s="77" t="s">
        <v>66</v>
      </c>
      <c r="T49" s="77" t="s">
        <v>66</v>
      </c>
      <c r="U49" s="77" t="s">
        <v>67</v>
      </c>
    </row>
    <row r="50" spans="2:21" ht="13.5" customHeight="1" thickBot="1">
      <c r="B50" s="79" t="s">
        <v>68</v>
      </c>
      <c r="C50" s="80"/>
      <c r="D50" s="80"/>
      <c r="E50" s="81"/>
      <c r="F50" s="81"/>
      <c r="G50" s="81"/>
      <c r="H50" s="82"/>
      <c r="I50" s="82"/>
      <c r="J50" s="82"/>
      <c r="K50" s="82"/>
      <c r="L50" s="82"/>
      <c r="M50" s="82"/>
      <c r="N50" s="82"/>
      <c r="O50" s="82"/>
      <c r="P50" s="83"/>
      <c r="Q50" s="83"/>
      <c r="R50" s="84">
        <f>15524.748578</f>
        <v>15524.748578000001</v>
      </c>
      <c r="S50" s="84">
        <f>14618.554664</f>
        <v>14618.554663999999</v>
      </c>
      <c r="T50" s="84">
        <f>14191.01771609</f>
        <v>14191.01771609</v>
      </c>
      <c r="U50" s="85">
        <f>+IF(ISERR(T50/S50*100),"N/A",T50/S50*100)</f>
        <v>97.075381542589426</v>
      </c>
    </row>
    <row r="51" spans="2:21" ht="13.5" customHeight="1" thickBot="1">
      <c r="B51" s="86" t="s">
        <v>69</v>
      </c>
      <c r="C51" s="87"/>
      <c r="D51" s="87"/>
      <c r="E51" s="88"/>
      <c r="F51" s="88"/>
      <c r="G51" s="88"/>
      <c r="H51" s="89"/>
      <c r="I51" s="89"/>
      <c r="J51" s="89"/>
      <c r="K51" s="89"/>
      <c r="L51" s="89"/>
      <c r="M51" s="89"/>
      <c r="N51" s="89"/>
      <c r="O51" s="89"/>
      <c r="P51" s="90"/>
      <c r="Q51" s="90"/>
      <c r="R51" s="84">
        <f>15211.55825041</f>
        <v>15211.55825041</v>
      </c>
      <c r="S51" s="84">
        <f>14821.67380759</f>
        <v>14821.673807589999</v>
      </c>
      <c r="T51" s="84">
        <f>14191.01771609</f>
        <v>14191.01771609</v>
      </c>
      <c r="U51" s="85">
        <f>+IF(ISERR(T51/S51*100),"N/A",T51/S51*100)</f>
        <v>95.745041351692365</v>
      </c>
    </row>
    <row r="52" spans="2:21" ht="14.7" customHeight="1" thickTop="1" thickBot="1">
      <c r="B52" s="9" t="s">
        <v>70</v>
      </c>
      <c r="C52" s="10"/>
      <c r="D52" s="10"/>
      <c r="E52" s="10"/>
      <c r="F52" s="10"/>
      <c r="G52" s="10"/>
      <c r="H52" s="11"/>
      <c r="I52" s="11"/>
      <c r="J52" s="11"/>
      <c r="K52" s="11"/>
      <c r="L52" s="11"/>
      <c r="M52" s="11"/>
      <c r="N52" s="11"/>
      <c r="O52" s="11"/>
      <c r="P52" s="11"/>
      <c r="Q52" s="11"/>
      <c r="R52" s="11"/>
      <c r="S52" s="11"/>
      <c r="T52" s="11"/>
      <c r="U52" s="12"/>
    </row>
    <row r="53" spans="2:21" ht="44.25" customHeight="1" thickTop="1">
      <c r="B53" s="91" t="s">
        <v>71</v>
      </c>
      <c r="C53" s="93"/>
      <c r="D53" s="93"/>
      <c r="E53" s="93"/>
      <c r="F53" s="93"/>
      <c r="G53" s="93"/>
      <c r="H53" s="93"/>
      <c r="I53" s="93"/>
      <c r="J53" s="93"/>
      <c r="K53" s="93"/>
      <c r="L53" s="93"/>
      <c r="M53" s="93"/>
      <c r="N53" s="93"/>
      <c r="O53" s="93"/>
      <c r="P53" s="93"/>
      <c r="Q53" s="93"/>
      <c r="R53" s="93"/>
      <c r="S53" s="93"/>
      <c r="T53" s="93"/>
      <c r="U53" s="92"/>
    </row>
    <row r="54" spans="2:21" ht="34.5" customHeight="1">
      <c r="B54" s="94" t="s">
        <v>73</v>
      </c>
      <c r="C54" s="96"/>
      <c r="D54" s="96"/>
      <c r="E54" s="96"/>
      <c r="F54" s="96"/>
      <c r="G54" s="96"/>
      <c r="H54" s="96"/>
      <c r="I54" s="96"/>
      <c r="J54" s="96"/>
      <c r="K54" s="96"/>
      <c r="L54" s="96"/>
      <c r="M54" s="96"/>
      <c r="N54" s="96"/>
      <c r="O54" s="96"/>
      <c r="P54" s="96"/>
      <c r="Q54" s="96"/>
      <c r="R54" s="96"/>
      <c r="S54" s="96"/>
      <c r="T54" s="96"/>
      <c r="U54" s="95"/>
    </row>
    <row r="55" spans="2:21" ht="34.5" customHeight="1">
      <c r="B55" s="94" t="s">
        <v>983</v>
      </c>
      <c r="C55" s="96"/>
      <c r="D55" s="96"/>
      <c r="E55" s="96"/>
      <c r="F55" s="96"/>
      <c r="G55" s="96"/>
      <c r="H55" s="96"/>
      <c r="I55" s="96"/>
      <c r="J55" s="96"/>
      <c r="K55" s="96"/>
      <c r="L55" s="96"/>
      <c r="M55" s="96"/>
      <c r="N55" s="96"/>
      <c r="O55" s="96"/>
      <c r="P55" s="96"/>
      <c r="Q55" s="96"/>
      <c r="R55" s="96"/>
      <c r="S55" s="96"/>
      <c r="T55" s="96"/>
      <c r="U55" s="95"/>
    </row>
    <row r="56" spans="2:21" ht="34.5" customHeight="1">
      <c r="B56" s="94" t="s">
        <v>984</v>
      </c>
      <c r="C56" s="96"/>
      <c r="D56" s="96"/>
      <c r="E56" s="96"/>
      <c r="F56" s="96"/>
      <c r="G56" s="96"/>
      <c r="H56" s="96"/>
      <c r="I56" s="96"/>
      <c r="J56" s="96"/>
      <c r="K56" s="96"/>
      <c r="L56" s="96"/>
      <c r="M56" s="96"/>
      <c r="N56" s="96"/>
      <c r="O56" s="96"/>
      <c r="P56" s="96"/>
      <c r="Q56" s="96"/>
      <c r="R56" s="96"/>
      <c r="S56" s="96"/>
      <c r="T56" s="96"/>
      <c r="U56" s="95"/>
    </row>
    <row r="57" spans="2:21" ht="34.5" customHeight="1">
      <c r="B57" s="94" t="s">
        <v>985</v>
      </c>
      <c r="C57" s="96"/>
      <c r="D57" s="96"/>
      <c r="E57" s="96"/>
      <c r="F57" s="96"/>
      <c r="G57" s="96"/>
      <c r="H57" s="96"/>
      <c r="I57" s="96"/>
      <c r="J57" s="96"/>
      <c r="K57" s="96"/>
      <c r="L57" s="96"/>
      <c r="M57" s="96"/>
      <c r="N57" s="96"/>
      <c r="O57" s="96"/>
      <c r="P57" s="96"/>
      <c r="Q57" s="96"/>
      <c r="R57" s="96"/>
      <c r="S57" s="96"/>
      <c r="T57" s="96"/>
      <c r="U57" s="95"/>
    </row>
    <row r="58" spans="2:21" ht="18.3" customHeight="1">
      <c r="B58" s="94" t="s">
        <v>986</v>
      </c>
      <c r="C58" s="96"/>
      <c r="D58" s="96"/>
      <c r="E58" s="96"/>
      <c r="F58" s="96"/>
      <c r="G58" s="96"/>
      <c r="H58" s="96"/>
      <c r="I58" s="96"/>
      <c r="J58" s="96"/>
      <c r="K58" s="96"/>
      <c r="L58" s="96"/>
      <c r="M58" s="96"/>
      <c r="N58" s="96"/>
      <c r="O58" s="96"/>
      <c r="P58" s="96"/>
      <c r="Q58" s="96"/>
      <c r="R58" s="96"/>
      <c r="S58" s="96"/>
      <c r="T58" s="96"/>
      <c r="U58" s="95"/>
    </row>
    <row r="59" spans="2:21" ht="34.5" customHeight="1">
      <c r="B59" s="94" t="s">
        <v>987</v>
      </c>
      <c r="C59" s="96"/>
      <c r="D59" s="96"/>
      <c r="E59" s="96"/>
      <c r="F59" s="96"/>
      <c r="G59" s="96"/>
      <c r="H59" s="96"/>
      <c r="I59" s="96"/>
      <c r="J59" s="96"/>
      <c r="K59" s="96"/>
      <c r="L59" s="96"/>
      <c r="M59" s="96"/>
      <c r="N59" s="96"/>
      <c r="O59" s="96"/>
      <c r="P59" s="96"/>
      <c r="Q59" s="96"/>
      <c r="R59" s="96"/>
      <c r="S59" s="96"/>
      <c r="T59" s="96"/>
      <c r="U59" s="95"/>
    </row>
    <row r="60" spans="2:21" ht="16.5" customHeight="1">
      <c r="B60" s="94" t="s">
        <v>988</v>
      </c>
      <c r="C60" s="96"/>
      <c r="D60" s="96"/>
      <c r="E60" s="96"/>
      <c r="F60" s="96"/>
      <c r="G60" s="96"/>
      <c r="H60" s="96"/>
      <c r="I60" s="96"/>
      <c r="J60" s="96"/>
      <c r="K60" s="96"/>
      <c r="L60" s="96"/>
      <c r="M60" s="96"/>
      <c r="N60" s="96"/>
      <c r="O60" s="96"/>
      <c r="P60" s="96"/>
      <c r="Q60" s="96"/>
      <c r="R60" s="96"/>
      <c r="S60" s="96"/>
      <c r="T60" s="96"/>
      <c r="U60" s="95"/>
    </row>
    <row r="61" spans="2:21" ht="19.5" customHeight="1">
      <c r="B61" s="94" t="s">
        <v>989</v>
      </c>
      <c r="C61" s="96"/>
      <c r="D61" s="96"/>
      <c r="E61" s="96"/>
      <c r="F61" s="96"/>
      <c r="G61" s="96"/>
      <c r="H61" s="96"/>
      <c r="I61" s="96"/>
      <c r="J61" s="96"/>
      <c r="K61" s="96"/>
      <c r="L61" s="96"/>
      <c r="M61" s="96"/>
      <c r="N61" s="96"/>
      <c r="O61" s="96"/>
      <c r="P61" s="96"/>
      <c r="Q61" s="96"/>
      <c r="R61" s="96"/>
      <c r="S61" s="96"/>
      <c r="T61" s="96"/>
      <c r="U61" s="95"/>
    </row>
    <row r="62" spans="2:21" ht="34.5" customHeight="1">
      <c r="B62" s="94" t="s">
        <v>990</v>
      </c>
      <c r="C62" s="96"/>
      <c r="D62" s="96"/>
      <c r="E62" s="96"/>
      <c r="F62" s="96"/>
      <c r="G62" s="96"/>
      <c r="H62" s="96"/>
      <c r="I62" s="96"/>
      <c r="J62" s="96"/>
      <c r="K62" s="96"/>
      <c r="L62" s="96"/>
      <c r="M62" s="96"/>
      <c r="N62" s="96"/>
      <c r="O62" s="96"/>
      <c r="P62" s="96"/>
      <c r="Q62" s="96"/>
      <c r="R62" s="96"/>
      <c r="S62" s="96"/>
      <c r="T62" s="96"/>
      <c r="U62" s="95"/>
    </row>
    <row r="63" spans="2:21" ht="34.5" customHeight="1">
      <c r="B63" s="94" t="s">
        <v>991</v>
      </c>
      <c r="C63" s="96"/>
      <c r="D63" s="96"/>
      <c r="E63" s="96"/>
      <c r="F63" s="96"/>
      <c r="G63" s="96"/>
      <c r="H63" s="96"/>
      <c r="I63" s="96"/>
      <c r="J63" s="96"/>
      <c r="K63" s="96"/>
      <c r="L63" s="96"/>
      <c r="M63" s="96"/>
      <c r="N63" s="96"/>
      <c r="O63" s="96"/>
      <c r="P63" s="96"/>
      <c r="Q63" s="96"/>
      <c r="R63" s="96"/>
      <c r="S63" s="96"/>
      <c r="T63" s="96"/>
      <c r="U63" s="95"/>
    </row>
    <row r="64" spans="2:21" ht="22.5" customHeight="1">
      <c r="B64" s="94" t="s">
        <v>992</v>
      </c>
      <c r="C64" s="96"/>
      <c r="D64" s="96"/>
      <c r="E64" s="96"/>
      <c r="F64" s="96"/>
      <c r="G64" s="96"/>
      <c r="H64" s="96"/>
      <c r="I64" s="96"/>
      <c r="J64" s="96"/>
      <c r="K64" s="96"/>
      <c r="L64" s="96"/>
      <c r="M64" s="96"/>
      <c r="N64" s="96"/>
      <c r="O64" s="96"/>
      <c r="P64" s="96"/>
      <c r="Q64" s="96"/>
      <c r="R64" s="96"/>
      <c r="S64" s="96"/>
      <c r="T64" s="96"/>
      <c r="U64" s="95"/>
    </row>
    <row r="65" spans="2:21" ht="34.5" customHeight="1">
      <c r="B65" s="94" t="s">
        <v>993</v>
      </c>
      <c r="C65" s="96"/>
      <c r="D65" s="96"/>
      <c r="E65" s="96"/>
      <c r="F65" s="96"/>
      <c r="G65" s="96"/>
      <c r="H65" s="96"/>
      <c r="I65" s="96"/>
      <c r="J65" s="96"/>
      <c r="K65" s="96"/>
      <c r="L65" s="96"/>
      <c r="M65" s="96"/>
      <c r="N65" s="96"/>
      <c r="O65" s="96"/>
      <c r="P65" s="96"/>
      <c r="Q65" s="96"/>
      <c r="R65" s="96"/>
      <c r="S65" s="96"/>
      <c r="T65" s="96"/>
      <c r="U65" s="95"/>
    </row>
    <row r="66" spans="2:21" ht="34.5" customHeight="1">
      <c r="B66" s="94" t="s">
        <v>994</v>
      </c>
      <c r="C66" s="96"/>
      <c r="D66" s="96"/>
      <c r="E66" s="96"/>
      <c r="F66" s="96"/>
      <c r="G66" s="96"/>
      <c r="H66" s="96"/>
      <c r="I66" s="96"/>
      <c r="J66" s="96"/>
      <c r="K66" s="96"/>
      <c r="L66" s="96"/>
      <c r="M66" s="96"/>
      <c r="N66" s="96"/>
      <c r="O66" s="96"/>
      <c r="P66" s="96"/>
      <c r="Q66" s="96"/>
      <c r="R66" s="96"/>
      <c r="S66" s="96"/>
      <c r="T66" s="96"/>
      <c r="U66" s="95"/>
    </row>
    <row r="67" spans="2:21" ht="34.5" customHeight="1">
      <c r="B67" s="94" t="s">
        <v>995</v>
      </c>
      <c r="C67" s="96"/>
      <c r="D67" s="96"/>
      <c r="E67" s="96"/>
      <c r="F67" s="96"/>
      <c r="G67" s="96"/>
      <c r="H67" s="96"/>
      <c r="I67" s="96"/>
      <c r="J67" s="96"/>
      <c r="K67" s="96"/>
      <c r="L67" s="96"/>
      <c r="M67" s="96"/>
      <c r="N67" s="96"/>
      <c r="O67" s="96"/>
      <c r="P67" s="96"/>
      <c r="Q67" s="96"/>
      <c r="R67" s="96"/>
      <c r="S67" s="96"/>
      <c r="T67" s="96"/>
      <c r="U67" s="95"/>
    </row>
    <row r="68" spans="2:21" ht="34.5" customHeight="1">
      <c r="B68" s="94" t="s">
        <v>996</v>
      </c>
      <c r="C68" s="96"/>
      <c r="D68" s="96"/>
      <c r="E68" s="96"/>
      <c r="F68" s="96"/>
      <c r="G68" s="96"/>
      <c r="H68" s="96"/>
      <c r="I68" s="96"/>
      <c r="J68" s="96"/>
      <c r="K68" s="96"/>
      <c r="L68" s="96"/>
      <c r="M68" s="96"/>
      <c r="N68" s="96"/>
      <c r="O68" s="96"/>
      <c r="P68" s="96"/>
      <c r="Q68" s="96"/>
      <c r="R68" s="96"/>
      <c r="S68" s="96"/>
      <c r="T68" s="96"/>
      <c r="U68" s="95"/>
    </row>
    <row r="69" spans="2:21" ht="34.5" customHeight="1">
      <c r="B69" s="94" t="s">
        <v>997</v>
      </c>
      <c r="C69" s="96"/>
      <c r="D69" s="96"/>
      <c r="E69" s="96"/>
      <c r="F69" s="96"/>
      <c r="G69" s="96"/>
      <c r="H69" s="96"/>
      <c r="I69" s="96"/>
      <c r="J69" s="96"/>
      <c r="K69" s="96"/>
      <c r="L69" s="96"/>
      <c r="M69" s="96"/>
      <c r="N69" s="96"/>
      <c r="O69" s="96"/>
      <c r="P69" s="96"/>
      <c r="Q69" s="96"/>
      <c r="R69" s="96"/>
      <c r="S69" s="96"/>
      <c r="T69" s="96"/>
      <c r="U69" s="95"/>
    </row>
    <row r="70" spans="2:21" ht="34.5" customHeight="1">
      <c r="B70" s="94" t="s">
        <v>998</v>
      </c>
      <c r="C70" s="96"/>
      <c r="D70" s="96"/>
      <c r="E70" s="96"/>
      <c r="F70" s="96"/>
      <c r="G70" s="96"/>
      <c r="H70" s="96"/>
      <c r="I70" s="96"/>
      <c r="J70" s="96"/>
      <c r="K70" s="96"/>
      <c r="L70" s="96"/>
      <c r="M70" s="96"/>
      <c r="N70" s="96"/>
      <c r="O70" s="96"/>
      <c r="P70" s="96"/>
      <c r="Q70" s="96"/>
      <c r="R70" s="96"/>
      <c r="S70" s="96"/>
      <c r="T70" s="96"/>
      <c r="U70" s="95"/>
    </row>
    <row r="71" spans="2:21" ht="34.5" customHeight="1">
      <c r="B71" s="94" t="s">
        <v>999</v>
      </c>
      <c r="C71" s="96"/>
      <c r="D71" s="96"/>
      <c r="E71" s="96"/>
      <c r="F71" s="96"/>
      <c r="G71" s="96"/>
      <c r="H71" s="96"/>
      <c r="I71" s="96"/>
      <c r="J71" s="96"/>
      <c r="K71" s="96"/>
      <c r="L71" s="96"/>
      <c r="M71" s="96"/>
      <c r="N71" s="96"/>
      <c r="O71" s="96"/>
      <c r="P71" s="96"/>
      <c r="Q71" s="96"/>
      <c r="R71" s="96"/>
      <c r="S71" s="96"/>
      <c r="T71" s="96"/>
      <c r="U71" s="95"/>
    </row>
    <row r="72" spans="2:21" ht="34.5" customHeight="1">
      <c r="B72" s="94" t="s">
        <v>1000</v>
      </c>
      <c r="C72" s="96"/>
      <c r="D72" s="96"/>
      <c r="E72" s="96"/>
      <c r="F72" s="96"/>
      <c r="G72" s="96"/>
      <c r="H72" s="96"/>
      <c r="I72" s="96"/>
      <c r="J72" s="96"/>
      <c r="K72" s="96"/>
      <c r="L72" s="96"/>
      <c r="M72" s="96"/>
      <c r="N72" s="96"/>
      <c r="O72" s="96"/>
      <c r="P72" s="96"/>
      <c r="Q72" s="96"/>
      <c r="R72" s="96"/>
      <c r="S72" s="96"/>
      <c r="T72" s="96"/>
      <c r="U72" s="95"/>
    </row>
    <row r="73" spans="2:21" ht="34.5" customHeight="1">
      <c r="B73" s="94" t="s">
        <v>1001</v>
      </c>
      <c r="C73" s="96"/>
      <c r="D73" s="96"/>
      <c r="E73" s="96"/>
      <c r="F73" s="96"/>
      <c r="G73" s="96"/>
      <c r="H73" s="96"/>
      <c r="I73" s="96"/>
      <c r="J73" s="96"/>
      <c r="K73" s="96"/>
      <c r="L73" s="96"/>
      <c r="M73" s="96"/>
      <c r="N73" s="96"/>
      <c r="O73" s="96"/>
      <c r="P73" s="96"/>
      <c r="Q73" s="96"/>
      <c r="R73" s="96"/>
      <c r="S73" s="96"/>
      <c r="T73" s="96"/>
      <c r="U73" s="95"/>
    </row>
    <row r="74" spans="2:21" ht="34.5" customHeight="1">
      <c r="B74" s="94" t="s">
        <v>1002</v>
      </c>
      <c r="C74" s="96"/>
      <c r="D74" s="96"/>
      <c r="E74" s="96"/>
      <c r="F74" s="96"/>
      <c r="G74" s="96"/>
      <c r="H74" s="96"/>
      <c r="I74" s="96"/>
      <c r="J74" s="96"/>
      <c r="K74" s="96"/>
      <c r="L74" s="96"/>
      <c r="M74" s="96"/>
      <c r="N74" s="96"/>
      <c r="O74" s="96"/>
      <c r="P74" s="96"/>
      <c r="Q74" s="96"/>
      <c r="R74" s="96"/>
      <c r="S74" s="96"/>
      <c r="T74" s="96"/>
      <c r="U74" s="95"/>
    </row>
    <row r="75" spans="2:21" ht="34.5" customHeight="1">
      <c r="B75" s="94" t="s">
        <v>1003</v>
      </c>
      <c r="C75" s="96"/>
      <c r="D75" s="96"/>
      <c r="E75" s="96"/>
      <c r="F75" s="96"/>
      <c r="G75" s="96"/>
      <c r="H75" s="96"/>
      <c r="I75" s="96"/>
      <c r="J75" s="96"/>
      <c r="K75" s="96"/>
      <c r="L75" s="96"/>
      <c r="M75" s="96"/>
      <c r="N75" s="96"/>
      <c r="O75" s="96"/>
      <c r="P75" s="96"/>
      <c r="Q75" s="96"/>
      <c r="R75" s="96"/>
      <c r="S75" s="96"/>
      <c r="T75" s="96"/>
      <c r="U75" s="95"/>
    </row>
    <row r="76" spans="2:21" ht="34.5" customHeight="1">
      <c r="B76" s="94" t="s">
        <v>1004</v>
      </c>
      <c r="C76" s="96"/>
      <c r="D76" s="96"/>
      <c r="E76" s="96"/>
      <c r="F76" s="96"/>
      <c r="G76" s="96"/>
      <c r="H76" s="96"/>
      <c r="I76" s="96"/>
      <c r="J76" s="96"/>
      <c r="K76" s="96"/>
      <c r="L76" s="96"/>
      <c r="M76" s="96"/>
      <c r="N76" s="96"/>
      <c r="O76" s="96"/>
      <c r="P76" s="96"/>
      <c r="Q76" s="96"/>
      <c r="R76" s="96"/>
      <c r="S76" s="96"/>
      <c r="T76" s="96"/>
      <c r="U76" s="95"/>
    </row>
    <row r="77" spans="2:21" ht="34.5" customHeight="1">
      <c r="B77" s="94" t="s">
        <v>1005</v>
      </c>
      <c r="C77" s="96"/>
      <c r="D77" s="96"/>
      <c r="E77" s="96"/>
      <c r="F77" s="96"/>
      <c r="G77" s="96"/>
      <c r="H77" s="96"/>
      <c r="I77" s="96"/>
      <c r="J77" s="96"/>
      <c r="K77" s="96"/>
      <c r="L77" s="96"/>
      <c r="M77" s="96"/>
      <c r="N77" s="96"/>
      <c r="O77" s="96"/>
      <c r="P77" s="96"/>
      <c r="Q77" s="96"/>
      <c r="R77" s="96"/>
      <c r="S77" s="96"/>
      <c r="T77" s="96"/>
      <c r="U77" s="95"/>
    </row>
    <row r="78" spans="2:21" ht="34.5" customHeight="1">
      <c r="B78" s="94" t="s">
        <v>1006</v>
      </c>
      <c r="C78" s="96"/>
      <c r="D78" s="96"/>
      <c r="E78" s="96"/>
      <c r="F78" s="96"/>
      <c r="G78" s="96"/>
      <c r="H78" s="96"/>
      <c r="I78" s="96"/>
      <c r="J78" s="96"/>
      <c r="K78" s="96"/>
      <c r="L78" s="96"/>
      <c r="M78" s="96"/>
      <c r="N78" s="96"/>
      <c r="O78" s="96"/>
      <c r="P78" s="96"/>
      <c r="Q78" s="96"/>
      <c r="R78" s="96"/>
      <c r="S78" s="96"/>
      <c r="T78" s="96"/>
      <c r="U78" s="95"/>
    </row>
    <row r="79" spans="2:21" ht="56.7" customHeight="1">
      <c r="B79" s="94" t="s">
        <v>1007</v>
      </c>
      <c r="C79" s="96"/>
      <c r="D79" s="96"/>
      <c r="E79" s="96"/>
      <c r="F79" s="96"/>
      <c r="G79" s="96"/>
      <c r="H79" s="96"/>
      <c r="I79" s="96"/>
      <c r="J79" s="96"/>
      <c r="K79" s="96"/>
      <c r="L79" s="96"/>
      <c r="M79" s="96"/>
      <c r="N79" s="96"/>
      <c r="O79" s="96"/>
      <c r="P79" s="96"/>
      <c r="Q79" s="96"/>
      <c r="R79" s="96"/>
      <c r="S79" s="96"/>
      <c r="T79" s="96"/>
      <c r="U79" s="95"/>
    </row>
    <row r="80" spans="2:21" ht="40.799999999999997" customHeight="1">
      <c r="B80" s="94" t="s">
        <v>1008</v>
      </c>
      <c r="C80" s="96"/>
      <c r="D80" s="96"/>
      <c r="E80" s="96"/>
      <c r="F80" s="96"/>
      <c r="G80" s="96"/>
      <c r="H80" s="96"/>
      <c r="I80" s="96"/>
      <c r="J80" s="96"/>
      <c r="K80" s="96"/>
      <c r="L80" s="96"/>
      <c r="M80" s="96"/>
      <c r="N80" s="96"/>
      <c r="O80" s="96"/>
      <c r="P80" s="96"/>
      <c r="Q80" s="96"/>
      <c r="R80" s="96"/>
      <c r="S80" s="96"/>
      <c r="T80" s="96"/>
      <c r="U80" s="95"/>
    </row>
    <row r="81" spans="2:21" ht="34.5" customHeight="1">
      <c r="B81" s="94" t="s">
        <v>1009</v>
      </c>
      <c r="C81" s="96"/>
      <c r="D81" s="96"/>
      <c r="E81" s="96"/>
      <c r="F81" s="96"/>
      <c r="G81" s="96"/>
      <c r="H81" s="96"/>
      <c r="I81" s="96"/>
      <c r="J81" s="96"/>
      <c r="K81" s="96"/>
      <c r="L81" s="96"/>
      <c r="M81" s="96"/>
      <c r="N81" s="96"/>
      <c r="O81" s="96"/>
      <c r="P81" s="96"/>
      <c r="Q81" s="96"/>
      <c r="R81" s="96"/>
      <c r="S81" s="96"/>
      <c r="T81" s="96"/>
      <c r="U81" s="95"/>
    </row>
    <row r="82" spans="2:21" ht="34.5" customHeight="1">
      <c r="B82" s="94" t="s">
        <v>1010</v>
      </c>
      <c r="C82" s="96"/>
      <c r="D82" s="96"/>
      <c r="E82" s="96"/>
      <c r="F82" s="96"/>
      <c r="G82" s="96"/>
      <c r="H82" s="96"/>
      <c r="I82" s="96"/>
      <c r="J82" s="96"/>
      <c r="K82" s="96"/>
      <c r="L82" s="96"/>
      <c r="M82" s="96"/>
      <c r="N82" s="96"/>
      <c r="O82" s="96"/>
      <c r="P82" s="96"/>
      <c r="Q82" s="96"/>
      <c r="R82" s="96"/>
      <c r="S82" s="96"/>
      <c r="T82" s="96"/>
      <c r="U82" s="95"/>
    </row>
    <row r="83" spans="2:21" ht="16.8" customHeight="1">
      <c r="B83" s="94" t="s">
        <v>1011</v>
      </c>
      <c r="C83" s="96"/>
      <c r="D83" s="96"/>
      <c r="E83" s="96"/>
      <c r="F83" s="96"/>
      <c r="G83" s="96"/>
      <c r="H83" s="96"/>
      <c r="I83" s="96"/>
      <c r="J83" s="96"/>
      <c r="K83" s="96"/>
      <c r="L83" s="96"/>
      <c r="M83" s="96"/>
      <c r="N83" s="96"/>
      <c r="O83" s="96"/>
      <c r="P83" s="96"/>
      <c r="Q83" s="96"/>
      <c r="R83" s="96"/>
      <c r="S83" s="96"/>
      <c r="T83" s="96"/>
      <c r="U83" s="95"/>
    </row>
    <row r="84" spans="2:21" ht="34.5" customHeight="1">
      <c r="B84" s="94" t="s">
        <v>1012</v>
      </c>
      <c r="C84" s="96"/>
      <c r="D84" s="96"/>
      <c r="E84" s="96"/>
      <c r="F84" s="96"/>
      <c r="G84" s="96"/>
      <c r="H84" s="96"/>
      <c r="I84" s="96"/>
      <c r="J84" s="96"/>
      <c r="K84" s="96"/>
      <c r="L84" s="96"/>
      <c r="M84" s="96"/>
      <c r="N84" s="96"/>
      <c r="O84" s="96"/>
      <c r="P84" s="96"/>
      <c r="Q84" s="96"/>
      <c r="R84" s="96"/>
      <c r="S84" s="96"/>
      <c r="T84" s="96"/>
      <c r="U84" s="95"/>
    </row>
    <row r="85" spans="2:21" ht="34.5" customHeight="1">
      <c r="B85" s="94" t="s">
        <v>1013</v>
      </c>
      <c r="C85" s="96"/>
      <c r="D85" s="96"/>
      <c r="E85" s="96"/>
      <c r="F85" s="96"/>
      <c r="G85" s="96"/>
      <c r="H85" s="96"/>
      <c r="I85" s="96"/>
      <c r="J85" s="96"/>
      <c r="K85" s="96"/>
      <c r="L85" s="96"/>
      <c r="M85" s="96"/>
      <c r="N85" s="96"/>
      <c r="O85" s="96"/>
      <c r="P85" s="96"/>
      <c r="Q85" s="96"/>
      <c r="R85" s="96"/>
      <c r="S85" s="96"/>
      <c r="T85" s="96"/>
      <c r="U85" s="95"/>
    </row>
    <row r="86" spans="2:21" ht="34.5" customHeight="1">
      <c r="B86" s="94" t="s">
        <v>1014</v>
      </c>
      <c r="C86" s="96"/>
      <c r="D86" s="96"/>
      <c r="E86" s="96"/>
      <c r="F86" s="96"/>
      <c r="G86" s="96"/>
      <c r="H86" s="96"/>
      <c r="I86" s="96"/>
      <c r="J86" s="96"/>
      <c r="K86" s="96"/>
      <c r="L86" s="96"/>
      <c r="M86" s="96"/>
      <c r="N86" s="96"/>
      <c r="O86" s="96"/>
      <c r="P86" s="96"/>
      <c r="Q86" s="96"/>
      <c r="R86" s="96"/>
      <c r="S86" s="96"/>
      <c r="T86" s="96"/>
      <c r="U86" s="95"/>
    </row>
    <row r="87" spans="2:21" ht="34.5" customHeight="1">
      <c r="B87" s="94" t="s">
        <v>1015</v>
      </c>
      <c r="C87" s="96"/>
      <c r="D87" s="96"/>
      <c r="E87" s="96"/>
      <c r="F87" s="96"/>
      <c r="G87" s="96"/>
      <c r="H87" s="96"/>
      <c r="I87" s="96"/>
      <c r="J87" s="96"/>
      <c r="K87" s="96"/>
      <c r="L87" s="96"/>
      <c r="M87" s="96"/>
      <c r="N87" s="96"/>
      <c r="O87" s="96"/>
      <c r="P87" s="96"/>
      <c r="Q87" s="96"/>
      <c r="R87" s="96"/>
      <c r="S87" s="96"/>
      <c r="T87" s="96"/>
      <c r="U87" s="95"/>
    </row>
    <row r="88" spans="2:21" ht="34.5" customHeight="1">
      <c r="B88" s="94" t="s">
        <v>1016</v>
      </c>
      <c r="C88" s="96"/>
      <c r="D88" s="96"/>
      <c r="E88" s="96"/>
      <c r="F88" s="96"/>
      <c r="G88" s="96"/>
      <c r="H88" s="96"/>
      <c r="I88" s="96"/>
      <c r="J88" s="96"/>
      <c r="K88" s="96"/>
      <c r="L88" s="96"/>
      <c r="M88" s="96"/>
      <c r="N88" s="96"/>
      <c r="O88" s="96"/>
      <c r="P88" s="96"/>
      <c r="Q88" s="96"/>
      <c r="R88" s="96"/>
      <c r="S88" s="96"/>
      <c r="T88" s="96"/>
      <c r="U88" s="95"/>
    </row>
    <row r="89" spans="2:21" ht="34.5" customHeight="1" thickBot="1">
      <c r="B89" s="97" t="s">
        <v>1017</v>
      </c>
      <c r="C89" s="99"/>
      <c r="D89" s="99"/>
      <c r="E89" s="99"/>
      <c r="F89" s="99"/>
      <c r="G89" s="99"/>
      <c r="H89" s="99"/>
      <c r="I89" s="99"/>
      <c r="J89" s="99"/>
      <c r="K89" s="99"/>
      <c r="L89" s="99"/>
      <c r="M89" s="99"/>
      <c r="N89" s="99"/>
      <c r="O89" s="99"/>
      <c r="P89" s="99"/>
      <c r="Q89" s="99"/>
      <c r="R89" s="99"/>
      <c r="S89" s="99"/>
      <c r="T89" s="99"/>
      <c r="U89" s="98"/>
    </row>
  </sheetData>
  <mergeCells count="168">
    <mergeCell ref="B84:U84"/>
    <mergeCell ref="B85:U85"/>
    <mergeCell ref="B86:U86"/>
    <mergeCell ref="B87:U87"/>
    <mergeCell ref="B88:U88"/>
    <mergeCell ref="B89:U89"/>
    <mergeCell ref="B78:U78"/>
    <mergeCell ref="B79:U79"/>
    <mergeCell ref="B80:U80"/>
    <mergeCell ref="B81:U81"/>
    <mergeCell ref="B82:U82"/>
    <mergeCell ref="B83:U83"/>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C46:H46"/>
    <mergeCell ref="I46:K46"/>
    <mergeCell ref="L46:O46"/>
    <mergeCell ref="B50:D50"/>
    <mergeCell ref="B51:D51"/>
    <mergeCell ref="B53:U53"/>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664062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9"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1018</v>
      </c>
      <c r="D4" s="15" t="s">
        <v>1019</v>
      </c>
      <c r="E4" s="15"/>
      <c r="F4" s="15"/>
      <c r="G4" s="15"/>
      <c r="H4" s="15"/>
      <c r="I4" s="16"/>
      <c r="J4" s="17" t="s">
        <v>6</v>
      </c>
      <c r="K4" s="18" t="s">
        <v>7</v>
      </c>
      <c r="L4" s="19" t="s">
        <v>8</v>
      </c>
      <c r="M4" s="19"/>
      <c r="N4" s="19"/>
      <c r="O4" s="19"/>
      <c r="P4" s="17" t="s">
        <v>9</v>
      </c>
      <c r="Q4" s="19" t="s">
        <v>785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1020</v>
      </c>
      <c r="D11" s="58"/>
      <c r="E11" s="58"/>
      <c r="F11" s="58"/>
      <c r="G11" s="58"/>
      <c r="H11" s="58"/>
      <c r="I11" s="58" t="s">
        <v>1297</v>
      </c>
      <c r="J11" s="58"/>
      <c r="K11" s="58"/>
      <c r="L11" s="58" t="s">
        <v>792</v>
      </c>
      <c r="M11" s="58"/>
      <c r="N11" s="58"/>
      <c r="O11" s="58"/>
      <c r="P11" s="59" t="s">
        <v>40</v>
      </c>
      <c r="Q11" s="59" t="s">
        <v>41</v>
      </c>
      <c r="R11" s="100">
        <v>52</v>
      </c>
      <c r="S11" s="100" t="s">
        <v>42</v>
      </c>
      <c r="T11" s="100" t="s">
        <v>42</v>
      </c>
      <c r="U11" s="60" t="str">
        <f>IF(ISERR(T11/S11*100),"N/A",T11/S11*100)</f>
        <v>N/A</v>
      </c>
    </row>
    <row r="12" spans="1:34" ht="180.6" customHeight="1" thickBot="1">
      <c r="A12" s="56"/>
      <c r="B12" s="61" t="s">
        <v>43</v>
      </c>
      <c r="C12" s="62" t="s">
        <v>43</v>
      </c>
      <c r="D12" s="62"/>
      <c r="E12" s="62"/>
      <c r="F12" s="62"/>
      <c r="G12" s="62"/>
      <c r="H12" s="62"/>
      <c r="I12" s="62" t="s">
        <v>1021</v>
      </c>
      <c r="J12" s="62"/>
      <c r="K12" s="62"/>
      <c r="L12" s="62" t="s">
        <v>1022</v>
      </c>
      <c r="M12" s="62"/>
      <c r="N12" s="62"/>
      <c r="O12" s="62"/>
      <c r="P12" s="63" t="s">
        <v>789</v>
      </c>
      <c r="Q12" s="63" t="s">
        <v>41</v>
      </c>
      <c r="R12" s="64">
        <v>0.78</v>
      </c>
      <c r="S12" s="64" t="s">
        <v>42</v>
      </c>
      <c r="T12" s="64" t="s">
        <v>42</v>
      </c>
      <c r="U12" s="65" t="str">
        <f>IF(ISERR(T12/S12*100),"N/A",T12/S12*100)</f>
        <v>N/A</v>
      </c>
    </row>
    <row r="13" spans="1:34" ht="158.4" customHeight="1" thickTop="1">
      <c r="A13" s="56"/>
      <c r="B13" s="57" t="s">
        <v>46</v>
      </c>
      <c r="C13" s="58" t="s">
        <v>1023</v>
      </c>
      <c r="D13" s="58"/>
      <c r="E13" s="58"/>
      <c r="F13" s="58"/>
      <c r="G13" s="58"/>
      <c r="H13" s="58"/>
      <c r="I13" s="58" t="s">
        <v>1024</v>
      </c>
      <c r="J13" s="58"/>
      <c r="K13" s="58"/>
      <c r="L13" s="58" t="s">
        <v>1025</v>
      </c>
      <c r="M13" s="58"/>
      <c r="N13" s="58"/>
      <c r="O13" s="58"/>
      <c r="P13" s="59" t="s">
        <v>40</v>
      </c>
      <c r="Q13" s="59" t="s">
        <v>41</v>
      </c>
      <c r="R13" s="59">
        <v>0</v>
      </c>
      <c r="S13" s="59" t="s">
        <v>42</v>
      </c>
      <c r="T13" s="59" t="s">
        <v>42</v>
      </c>
      <c r="U13" s="60" t="str">
        <f>IF(ISERR(T13/S13*100),"N/A",T13/S13*100)</f>
        <v>N/A</v>
      </c>
    </row>
    <row r="14" spans="1:34" ht="75" customHeight="1">
      <c r="A14" s="56"/>
      <c r="B14" s="61" t="s">
        <v>43</v>
      </c>
      <c r="C14" s="62" t="s">
        <v>43</v>
      </c>
      <c r="D14" s="62"/>
      <c r="E14" s="62"/>
      <c r="F14" s="62"/>
      <c r="G14" s="62"/>
      <c r="H14" s="62"/>
      <c r="I14" s="62" t="s">
        <v>1026</v>
      </c>
      <c r="J14" s="62"/>
      <c r="K14" s="62"/>
      <c r="L14" s="62" t="s">
        <v>1027</v>
      </c>
      <c r="M14" s="62"/>
      <c r="N14" s="62"/>
      <c r="O14" s="62"/>
      <c r="P14" s="63" t="s">
        <v>40</v>
      </c>
      <c r="Q14" s="63" t="s">
        <v>41</v>
      </c>
      <c r="R14" s="63">
        <v>0</v>
      </c>
      <c r="S14" s="63" t="s">
        <v>42</v>
      </c>
      <c r="T14" s="63" t="s">
        <v>42</v>
      </c>
      <c r="U14" s="65" t="str">
        <f>IF(ISERR((S14-T14)*100/S14+100),"N/A",(S14-T14)*100/S14+100)</f>
        <v>N/A</v>
      </c>
    </row>
    <row r="15" spans="1:34" ht="75" customHeight="1" thickBot="1">
      <c r="A15" s="56"/>
      <c r="B15" s="61" t="s">
        <v>43</v>
      </c>
      <c r="C15" s="62" t="s">
        <v>43</v>
      </c>
      <c r="D15" s="62"/>
      <c r="E15" s="62"/>
      <c r="F15" s="62"/>
      <c r="G15" s="62"/>
      <c r="H15" s="62"/>
      <c r="I15" s="62" t="s">
        <v>1028</v>
      </c>
      <c r="J15" s="62"/>
      <c r="K15" s="62"/>
      <c r="L15" s="62" t="s">
        <v>1029</v>
      </c>
      <c r="M15" s="62"/>
      <c r="N15" s="62"/>
      <c r="O15" s="62"/>
      <c r="P15" s="63" t="s">
        <v>40</v>
      </c>
      <c r="Q15" s="63" t="s">
        <v>41</v>
      </c>
      <c r="R15" s="63">
        <v>100</v>
      </c>
      <c r="S15" s="63" t="s">
        <v>42</v>
      </c>
      <c r="T15" s="63" t="s">
        <v>42</v>
      </c>
      <c r="U15" s="65" t="str">
        <f t="shared" ref="U15:U32" si="0">IF(ISERR(T15/S15*100),"N/A",T15/S15*100)</f>
        <v>N/A</v>
      </c>
    </row>
    <row r="16" spans="1:34" ht="75" customHeight="1" thickTop="1">
      <c r="A16" s="56"/>
      <c r="B16" s="57" t="s">
        <v>51</v>
      </c>
      <c r="C16" s="58" t="s">
        <v>1030</v>
      </c>
      <c r="D16" s="58"/>
      <c r="E16" s="58"/>
      <c r="F16" s="58"/>
      <c r="G16" s="58"/>
      <c r="H16" s="58"/>
      <c r="I16" s="58" t="s">
        <v>1031</v>
      </c>
      <c r="J16" s="58"/>
      <c r="K16" s="58"/>
      <c r="L16" s="58" t="s">
        <v>1032</v>
      </c>
      <c r="M16" s="58"/>
      <c r="N16" s="58"/>
      <c r="O16" s="58"/>
      <c r="P16" s="59" t="s">
        <v>789</v>
      </c>
      <c r="Q16" s="59" t="s">
        <v>93</v>
      </c>
      <c r="R16" s="100">
        <v>0.85</v>
      </c>
      <c r="S16" s="100" t="s">
        <v>42</v>
      </c>
      <c r="T16" s="100" t="s">
        <v>42</v>
      </c>
      <c r="U16" s="60" t="str">
        <f t="shared" si="0"/>
        <v>N/A</v>
      </c>
    </row>
    <row r="17" spans="1:21" ht="75" customHeight="1">
      <c r="A17" s="56"/>
      <c r="B17" s="61" t="s">
        <v>43</v>
      </c>
      <c r="C17" s="62" t="s">
        <v>1033</v>
      </c>
      <c r="D17" s="62"/>
      <c r="E17" s="62"/>
      <c r="F17" s="62"/>
      <c r="G17" s="62"/>
      <c r="H17" s="62"/>
      <c r="I17" s="62" t="s">
        <v>1034</v>
      </c>
      <c r="J17" s="62"/>
      <c r="K17" s="62"/>
      <c r="L17" s="62" t="s">
        <v>1035</v>
      </c>
      <c r="M17" s="62"/>
      <c r="N17" s="62"/>
      <c r="O17" s="62"/>
      <c r="P17" s="63" t="s">
        <v>789</v>
      </c>
      <c r="Q17" s="63" t="s">
        <v>93</v>
      </c>
      <c r="R17" s="64">
        <v>0.41</v>
      </c>
      <c r="S17" s="64" t="s">
        <v>42</v>
      </c>
      <c r="T17" s="64" t="s">
        <v>42</v>
      </c>
      <c r="U17" s="65" t="str">
        <f t="shared" si="0"/>
        <v>N/A</v>
      </c>
    </row>
    <row r="18" spans="1:21" ht="75" customHeight="1">
      <c r="A18" s="56"/>
      <c r="B18" s="61" t="s">
        <v>43</v>
      </c>
      <c r="C18" s="62" t="s">
        <v>1036</v>
      </c>
      <c r="D18" s="62"/>
      <c r="E18" s="62"/>
      <c r="F18" s="62"/>
      <c r="G18" s="62"/>
      <c r="H18" s="62"/>
      <c r="I18" s="62" t="s">
        <v>1037</v>
      </c>
      <c r="J18" s="62"/>
      <c r="K18" s="62"/>
      <c r="L18" s="62" t="s">
        <v>1038</v>
      </c>
      <c r="M18" s="62"/>
      <c r="N18" s="62"/>
      <c r="O18" s="62"/>
      <c r="P18" s="63" t="s">
        <v>789</v>
      </c>
      <c r="Q18" s="63" t="s">
        <v>93</v>
      </c>
      <c r="R18" s="64">
        <v>1</v>
      </c>
      <c r="S18" s="64" t="s">
        <v>42</v>
      </c>
      <c r="T18" s="64" t="s">
        <v>42</v>
      </c>
      <c r="U18" s="65" t="str">
        <f t="shared" si="0"/>
        <v>N/A</v>
      </c>
    </row>
    <row r="19" spans="1:21" ht="75" customHeight="1" thickBot="1">
      <c r="A19" s="56"/>
      <c r="B19" s="61" t="s">
        <v>43</v>
      </c>
      <c r="C19" s="62" t="s">
        <v>1039</v>
      </c>
      <c r="D19" s="62"/>
      <c r="E19" s="62"/>
      <c r="F19" s="62"/>
      <c r="G19" s="62"/>
      <c r="H19" s="62"/>
      <c r="I19" s="62" t="s">
        <v>1040</v>
      </c>
      <c r="J19" s="62"/>
      <c r="K19" s="62"/>
      <c r="L19" s="62" t="s">
        <v>1041</v>
      </c>
      <c r="M19" s="62"/>
      <c r="N19" s="62"/>
      <c r="O19" s="62"/>
      <c r="P19" s="63" t="s">
        <v>40</v>
      </c>
      <c r="Q19" s="63" t="s">
        <v>41</v>
      </c>
      <c r="R19" s="63">
        <v>3.17</v>
      </c>
      <c r="S19" s="63" t="s">
        <v>42</v>
      </c>
      <c r="T19" s="63" t="s">
        <v>42</v>
      </c>
      <c r="U19" s="65" t="str">
        <f t="shared" si="0"/>
        <v>N/A</v>
      </c>
    </row>
    <row r="20" spans="1:21" ht="75" customHeight="1" thickTop="1">
      <c r="A20" s="56"/>
      <c r="B20" s="57" t="s">
        <v>56</v>
      </c>
      <c r="C20" s="58" t="s">
        <v>1042</v>
      </c>
      <c r="D20" s="58"/>
      <c r="E20" s="58"/>
      <c r="F20" s="58"/>
      <c r="G20" s="58"/>
      <c r="H20" s="58"/>
      <c r="I20" s="58" t="s">
        <v>1043</v>
      </c>
      <c r="J20" s="58"/>
      <c r="K20" s="58"/>
      <c r="L20" s="58" t="s">
        <v>1044</v>
      </c>
      <c r="M20" s="58"/>
      <c r="N20" s="58"/>
      <c r="O20" s="58"/>
      <c r="P20" s="59" t="s">
        <v>40</v>
      </c>
      <c r="Q20" s="59" t="s">
        <v>60</v>
      </c>
      <c r="R20" s="59">
        <v>0</v>
      </c>
      <c r="S20" s="59">
        <v>0</v>
      </c>
      <c r="T20" s="59">
        <v>0</v>
      </c>
      <c r="U20" s="60" t="str">
        <f t="shared" si="0"/>
        <v>N/A</v>
      </c>
    </row>
    <row r="21" spans="1:21" ht="75" customHeight="1">
      <c r="A21" s="56"/>
      <c r="B21" s="61" t="s">
        <v>43</v>
      </c>
      <c r="C21" s="62" t="s">
        <v>43</v>
      </c>
      <c r="D21" s="62"/>
      <c r="E21" s="62"/>
      <c r="F21" s="62"/>
      <c r="G21" s="62"/>
      <c r="H21" s="62"/>
      <c r="I21" s="62" t="s">
        <v>1045</v>
      </c>
      <c r="J21" s="62"/>
      <c r="K21" s="62"/>
      <c r="L21" s="62" t="s">
        <v>1046</v>
      </c>
      <c r="M21" s="62"/>
      <c r="N21" s="62"/>
      <c r="O21" s="62"/>
      <c r="P21" s="63" t="s">
        <v>40</v>
      </c>
      <c r="Q21" s="63" t="s">
        <v>60</v>
      </c>
      <c r="R21" s="63">
        <v>100</v>
      </c>
      <c r="S21" s="63">
        <v>100</v>
      </c>
      <c r="T21" s="63">
        <v>126.6</v>
      </c>
      <c r="U21" s="65">
        <f t="shared" si="0"/>
        <v>126.6</v>
      </c>
    </row>
    <row r="22" spans="1:21" ht="75" customHeight="1">
      <c r="A22" s="56"/>
      <c r="B22" s="61" t="s">
        <v>43</v>
      </c>
      <c r="C22" s="62" t="s">
        <v>43</v>
      </c>
      <c r="D22" s="62"/>
      <c r="E22" s="62"/>
      <c r="F22" s="62"/>
      <c r="G22" s="62"/>
      <c r="H22" s="62"/>
      <c r="I22" s="62" t="s">
        <v>1047</v>
      </c>
      <c r="J22" s="62"/>
      <c r="K22" s="62"/>
      <c r="L22" s="62" t="s">
        <v>1048</v>
      </c>
      <c r="M22" s="62"/>
      <c r="N22" s="62"/>
      <c r="O22" s="62"/>
      <c r="P22" s="63" t="s">
        <v>40</v>
      </c>
      <c r="Q22" s="63" t="s">
        <v>60</v>
      </c>
      <c r="R22" s="63">
        <v>100</v>
      </c>
      <c r="S22" s="63">
        <v>100</v>
      </c>
      <c r="T22" s="63">
        <v>100</v>
      </c>
      <c r="U22" s="65">
        <f t="shared" si="0"/>
        <v>100</v>
      </c>
    </row>
    <row r="23" spans="1:21" ht="75" customHeight="1">
      <c r="A23" s="56"/>
      <c r="B23" s="61" t="s">
        <v>43</v>
      </c>
      <c r="C23" s="62" t="s">
        <v>43</v>
      </c>
      <c r="D23" s="62"/>
      <c r="E23" s="62"/>
      <c r="F23" s="62"/>
      <c r="G23" s="62"/>
      <c r="H23" s="62"/>
      <c r="I23" s="62" t="s">
        <v>1049</v>
      </c>
      <c r="J23" s="62"/>
      <c r="K23" s="62"/>
      <c r="L23" s="62" t="s">
        <v>1050</v>
      </c>
      <c r="M23" s="62"/>
      <c r="N23" s="62"/>
      <c r="O23" s="62"/>
      <c r="P23" s="63" t="s">
        <v>40</v>
      </c>
      <c r="Q23" s="63" t="s">
        <v>60</v>
      </c>
      <c r="R23" s="63">
        <v>100</v>
      </c>
      <c r="S23" s="63">
        <v>100</v>
      </c>
      <c r="T23" s="63">
        <v>100</v>
      </c>
      <c r="U23" s="65">
        <f t="shared" si="0"/>
        <v>100</v>
      </c>
    </row>
    <row r="24" spans="1:21" ht="75" customHeight="1">
      <c r="A24" s="56"/>
      <c r="B24" s="61" t="s">
        <v>43</v>
      </c>
      <c r="C24" s="62" t="s">
        <v>1051</v>
      </c>
      <c r="D24" s="62"/>
      <c r="E24" s="62"/>
      <c r="F24" s="62"/>
      <c r="G24" s="62"/>
      <c r="H24" s="62"/>
      <c r="I24" s="62" t="s">
        <v>1052</v>
      </c>
      <c r="J24" s="62"/>
      <c r="K24" s="62"/>
      <c r="L24" s="62" t="s">
        <v>1053</v>
      </c>
      <c r="M24" s="62"/>
      <c r="N24" s="62"/>
      <c r="O24" s="62"/>
      <c r="P24" s="63" t="s">
        <v>40</v>
      </c>
      <c r="Q24" s="63" t="s">
        <v>60</v>
      </c>
      <c r="R24" s="63">
        <v>100</v>
      </c>
      <c r="S24" s="63">
        <v>100</v>
      </c>
      <c r="T24" s="63">
        <v>98.85</v>
      </c>
      <c r="U24" s="65">
        <f t="shared" si="0"/>
        <v>98.85</v>
      </c>
    </row>
    <row r="25" spans="1:21" ht="75" customHeight="1">
      <c r="A25" s="56"/>
      <c r="B25" s="61" t="s">
        <v>43</v>
      </c>
      <c r="C25" s="62" t="s">
        <v>1054</v>
      </c>
      <c r="D25" s="62"/>
      <c r="E25" s="62"/>
      <c r="F25" s="62"/>
      <c r="G25" s="62"/>
      <c r="H25" s="62"/>
      <c r="I25" s="62" t="s">
        <v>1055</v>
      </c>
      <c r="J25" s="62"/>
      <c r="K25" s="62"/>
      <c r="L25" s="62" t="s">
        <v>1056</v>
      </c>
      <c r="M25" s="62"/>
      <c r="N25" s="62"/>
      <c r="O25" s="62"/>
      <c r="P25" s="63" t="s">
        <v>40</v>
      </c>
      <c r="Q25" s="63" t="s">
        <v>60</v>
      </c>
      <c r="R25" s="63">
        <v>0</v>
      </c>
      <c r="S25" s="63">
        <v>0</v>
      </c>
      <c r="T25" s="63">
        <v>0</v>
      </c>
      <c r="U25" s="65" t="str">
        <f t="shared" si="0"/>
        <v>N/A</v>
      </c>
    </row>
    <row r="26" spans="1:21" ht="75" customHeight="1">
      <c r="A26" s="56"/>
      <c r="B26" s="61" t="s">
        <v>43</v>
      </c>
      <c r="C26" s="62" t="s">
        <v>1057</v>
      </c>
      <c r="D26" s="62"/>
      <c r="E26" s="62"/>
      <c r="F26" s="62"/>
      <c r="G26" s="62"/>
      <c r="H26" s="62"/>
      <c r="I26" s="62" t="s">
        <v>1058</v>
      </c>
      <c r="J26" s="62"/>
      <c r="K26" s="62"/>
      <c r="L26" s="62" t="s">
        <v>1059</v>
      </c>
      <c r="M26" s="62"/>
      <c r="N26" s="62"/>
      <c r="O26" s="62"/>
      <c r="P26" s="63" t="s">
        <v>40</v>
      </c>
      <c r="Q26" s="63" t="s">
        <v>60</v>
      </c>
      <c r="R26" s="63">
        <v>0</v>
      </c>
      <c r="S26" s="63">
        <v>0</v>
      </c>
      <c r="T26" s="63">
        <v>0</v>
      </c>
      <c r="U26" s="65" t="str">
        <f t="shared" si="0"/>
        <v>N/A</v>
      </c>
    </row>
    <row r="27" spans="1:21" ht="75" customHeight="1">
      <c r="A27" s="56"/>
      <c r="B27" s="61" t="s">
        <v>43</v>
      </c>
      <c r="C27" s="62" t="s">
        <v>1060</v>
      </c>
      <c r="D27" s="62"/>
      <c r="E27" s="62"/>
      <c r="F27" s="62"/>
      <c r="G27" s="62"/>
      <c r="H27" s="62"/>
      <c r="I27" s="62" t="s">
        <v>1061</v>
      </c>
      <c r="J27" s="62"/>
      <c r="K27" s="62"/>
      <c r="L27" s="62" t="s">
        <v>1062</v>
      </c>
      <c r="M27" s="62"/>
      <c r="N27" s="62"/>
      <c r="O27" s="62"/>
      <c r="P27" s="63" t="s">
        <v>40</v>
      </c>
      <c r="Q27" s="63" t="s">
        <v>60</v>
      </c>
      <c r="R27" s="63">
        <v>81.400000000000006</v>
      </c>
      <c r="S27" s="63">
        <v>0</v>
      </c>
      <c r="T27" s="63">
        <v>0</v>
      </c>
      <c r="U27" s="65" t="str">
        <f t="shared" si="0"/>
        <v>N/A</v>
      </c>
    </row>
    <row r="28" spans="1:21" ht="75" customHeight="1">
      <c r="A28" s="56"/>
      <c r="B28" s="61" t="s">
        <v>43</v>
      </c>
      <c r="C28" s="62" t="s">
        <v>1063</v>
      </c>
      <c r="D28" s="62"/>
      <c r="E28" s="62"/>
      <c r="F28" s="62"/>
      <c r="G28" s="62"/>
      <c r="H28" s="62"/>
      <c r="I28" s="62" t="s">
        <v>1064</v>
      </c>
      <c r="J28" s="62"/>
      <c r="K28" s="62"/>
      <c r="L28" s="62" t="s">
        <v>1065</v>
      </c>
      <c r="M28" s="62"/>
      <c r="N28" s="62"/>
      <c r="O28" s="62"/>
      <c r="P28" s="63" t="s">
        <v>40</v>
      </c>
      <c r="Q28" s="63" t="s">
        <v>60</v>
      </c>
      <c r="R28" s="63">
        <v>100</v>
      </c>
      <c r="S28" s="63">
        <v>100</v>
      </c>
      <c r="T28" s="63">
        <v>92.57</v>
      </c>
      <c r="U28" s="65">
        <f t="shared" si="0"/>
        <v>92.57</v>
      </c>
    </row>
    <row r="29" spans="1:21" ht="75" customHeight="1">
      <c r="A29" s="56"/>
      <c r="B29" s="61" t="s">
        <v>43</v>
      </c>
      <c r="C29" s="62" t="s">
        <v>1066</v>
      </c>
      <c r="D29" s="62"/>
      <c r="E29" s="62"/>
      <c r="F29" s="62"/>
      <c r="G29" s="62"/>
      <c r="H29" s="62"/>
      <c r="I29" s="62" t="s">
        <v>1067</v>
      </c>
      <c r="J29" s="62"/>
      <c r="K29" s="62"/>
      <c r="L29" s="62" t="s">
        <v>1068</v>
      </c>
      <c r="M29" s="62"/>
      <c r="N29" s="62"/>
      <c r="O29" s="62"/>
      <c r="P29" s="63" t="s">
        <v>40</v>
      </c>
      <c r="Q29" s="63" t="s">
        <v>60</v>
      </c>
      <c r="R29" s="63">
        <v>100</v>
      </c>
      <c r="S29" s="63">
        <v>25</v>
      </c>
      <c r="T29" s="63">
        <v>25</v>
      </c>
      <c r="U29" s="65">
        <f t="shared" si="0"/>
        <v>100</v>
      </c>
    </row>
    <row r="30" spans="1:21" ht="75" customHeight="1">
      <c r="A30" s="56"/>
      <c r="B30" s="61" t="s">
        <v>43</v>
      </c>
      <c r="C30" s="62" t="s">
        <v>1069</v>
      </c>
      <c r="D30" s="62"/>
      <c r="E30" s="62"/>
      <c r="F30" s="62"/>
      <c r="G30" s="62"/>
      <c r="H30" s="62"/>
      <c r="I30" s="62" t="s">
        <v>1070</v>
      </c>
      <c r="J30" s="62"/>
      <c r="K30" s="62"/>
      <c r="L30" s="62" t="s">
        <v>1071</v>
      </c>
      <c r="M30" s="62"/>
      <c r="N30" s="62"/>
      <c r="O30" s="62"/>
      <c r="P30" s="63" t="s">
        <v>40</v>
      </c>
      <c r="Q30" s="63" t="s">
        <v>60</v>
      </c>
      <c r="R30" s="63">
        <v>100</v>
      </c>
      <c r="S30" s="63">
        <v>16.670000000000002</v>
      </c>
      <c r="T30" s="63">
        <v>16.670000000000002</v>
      </c>
      <c r="U30" s="65">
        <f t="shared" si="0"/>
        <v>100</v>
      </c>
    </row>
    <row r="31" spans="1:21" ht="75" customHeight="1">
      <c r="A31" s="56"/>
      <c r="B31" s="61" t="s">
        <v>43</v>
      </c>
      <c r="C31" s="62" t="s">
        <v>1072</v>
      </c>
      <c r="D31" s="62"/>
      <c r="E31" s="62"/>
      <c r="F31" s="62"/>
      <c r="G31" s="62"/>
      <c r="H31" s="62"/>
      <c r="I31" s="62" t="s">
        <v>1073</v>
      </c>
      <c r="J31" s="62"/>
      <c r="K31" s="62"/>
      <c r="L31" s="62" t="s">
        <v>1074</v>
      </c>
      <c r="M31" s="62"/>
      <c r="N31" s="62"/>
      <c r="O31" s="62"/>
      <c r="P31" s="63" t="s">
        <v>40</v>
      </c>
      <c r="Q31" s="63" t="s">
        <v>1075</v>
      </c>
      <c r="R31" s="63">
        <v>80</v>
      </c>
      <c r="S31" s="63" t="s">
        <v>42</v>
      </c>
      <c r="T31" s="63" t="s">
        <v>42</v>
      </c>
      <c r="U31" s="65" t="str">
        <f t="shared" si="0"/>
        <v>N/A</v>
      </c>
    </row>
    <row r="32" spans="1:21" ht="75" customHeight="1" thickBot="1">
      <c r="A32" s="56"/>
      <c r="B32" s="61" t="s">
        <v>43</v>
      </c>
      <c r="C32" s="62" t="s">
        <v>1076</v>
      </c>
      <c r="D32" s="62"/>
      <c r="E32" s="62"/>
      <c r="F32" s="62"/>
      <c r="G32" s="62"/>
      <c r="H32" s="62"/>
      <c r="I32" s="62" t="s">
        <v>1077</v>
      </c>
      <c r="J32" s="62"/>
      <c r="K32" s="62"/>
      <c r="L32" s="62" t="s">
        <v>1078</v>
      </c>
      <c r="M32" s="62"/>
      <c r="N32" s="62"/>
      <c r="O32" s="62"/>
      <c r="P32" s="63" t="s">
        <v>40</v>
      </c>
      <c r="Q32" s="63" t="s">
        <v>116</v>
      </c>
      <c r="R32" s="63">
        <v>100</v>
      </c>
      <c r="S32" s="63" t="s">
        <v>42</v>
      </c>
      <c r="T32" s="63" t="s">
        <v>42</v>
      </c>
      <c r="U32" s="65" t="str">
        <f t="shared" si="0"/>
        <v>N/A</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2084.665144</f>
        <v>2084.6651440000001</v>
      </c>
      <c r="S36" s="84">
        <f>1725.036739</f>
        <v>1725.0367389999999</v>
      </c>
      <c r="T36" s="84">
        <f>1811.38910488</f>
        <v>1811.3891048800001</v>
      </c>
      <c r="U36" s="85">
        <f>+IF(ISERR(T36/S36*100),"N/A",T36/S36*100)</f>
        <v>105.00582763994109</v>
      </c>
    </row>
    <row r="37" spans="2:22" ht="13.5" customHeight="1" thickBot="1">
      <c r="B37" s="86" t="s">
        <v>69</v>
      </c>
      <c r="C37" s="87"/>
      <c r="D37" s="87"/>
      <c r="E37" s="88"/>
      <c r="F37" s="88"/>
      <c r="G37" s="88"/>
      <c r="H37" s="89"/>
      <c r="I37" s="89"/>
      <c r="J37" s="89"/>
      <c r="K37" s="89"/>
      <c r="L37" s="89"/>
      <c r="M37" s="89"/>
      <c r="N37" s="89"/>
      <c r="O37" s="89"/>
      <c r="P37" s="90"/>
      <c r="Q37" s="90"/>
      <c r="R37" s="84">
        <f>2106.5516715</f>
        <v>2106.5516714999999</v>
      </c>
      <c r="S37" s="84">
        <f>1814.67710515</f>
        <v>1814.67710515</v>
      </c>
      <c r="T37" s="84">
        <f>1811.38910488</f>
        <v>1811.3891048800001</v>
      </c>
      <c r="U37" s="85">
        <f>+IF(ISERR(T37/S37*100),"N/A",T37/S37*100)</f>
        <v>99.818810726124852</v>
      </c>
    </row>
    <row r="38" spans="2:22" ht="14.7"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856</v>
      </c>
      <c r="C40" s="96"/>
      <c r="D40" s="96"/>
      <c r="E40" s="96"/>
      <c r="F40" s="96"/>
      <c r="G40" s="96"/>
      <c r="H40" s="96"/>
      <c r="I40" s="96"/>
      <c r="J40" s="96"/>
      <c r="K40" s="96"/>
      <c r="L40" s="96"/>
      <c r="M40" s="96"/>
      <c r="N40" s="96"/>
      <c r="O40" s="96"/>
      <c r="P40" s="96"/>
      <c r="Q40" s="96"/>
      <c r="R40" s="96"/>
      <c r="S40" s="96"/>
      <c r="T40" s="96"/>
      <c r="U40" s="95"/>
    </row>
    <row r="41" spans="2:22" ht="34.5" customHeight="1">
      <c r="B41" s="94" t="s">
        <v>1079</v>
      </c>
      <c r="C41" s="96"/>
      <c r="D41" s="96"/>
      <c r="E41" s="96"/>
      <c r="F41" s="96"/>
      <c r="G41" s="96"/>
      <c r="H41" s="96"/>
      <c r="I41" s="96"/>
      <c r="J41" s="96"/>
      <c r="K41" s="96"/>
      <c r="L41" s="96"/>
      <c r="M41" s="96"/>
      <c r="N41" s="96"/>
      <c r="O41" s="96"/>
      <c r="P41" s="96"/>
      <c r="Q41" s="96"/>
      <c r="R41" s="96"/>
      <c r="S41" s="96"/>
      <c r="T41" s="96"/>
      <c r="U41" s="95"/>
    </row>
    <row r="42" spans="2:22" ht="34.5" customHeight="1">
      <c r="B42" s="94" t="s">
        <v>1080</v>
      </c>
      <c r="C42" s="96"/>
      <c r="D42" s="96"/>
      <c r="E42" s="96"/>
      <c r="F42" s="96"/>
      <c r="G42" s="96"/>
      <c r="H42" s="96"/>
      <c r="I42" s="96"/>
      <c r="J42" s="96"/>
      <c r="K42" s="96"/>
      <c r="L42" s="96"/>
      <c r="M42" s="96"/>
      <c r="N42" s="96"/>
      <c r="O42" s="96"/>
      <c r="P42" s="96"/>
      <c r="Q42" s="96"/>
      <c r="R42" s="96"/>
      <c r="S42" s="96"/>
      <c r="T42" s="96"/>
      <c r="U42" s="95"/>
    </row>
    <row r="43" spans="2:22" ht="34.5" customHeight="1">
      <c r="B43" s="94" t="s">
        <v>1081</v>
      </c>
      <c r="C43" s="96"/>
      <c r="D43" s="96"/>
      <c r="E43" s="96"/>
      <c r="F43" s="96"/>
      <c r="G43" s="96"/>
      <c r="H43" s="96"/>
      <c r="I43" s="96"/>
      <c r="J43" s="96"/>
      <c r="K43" s="96"/>
      <c r="L43" s="96"/>
      <c r="M43" s="96"/>
      <c r="N43" s="96"/>
      <c r="O43" s="96"/>
      <c r="P43" s="96"/>
      <c r="Q43" s="96"/>
      <c r="R43" s="96"/>
      <c r="S43" s="96"/>
      <c r="T43" s="96"/>
      <c r="U43" s="95"/>
    </row>
    <row r="44" spans="2:22" ht="34.5" customHeight="1">
      <c r="B44" s="94" t="s">
        <v>1082</v>
      </c>
      <c r="C44" s="96"/>
      <c r="D44" s="96"/>
      <c r="E44" s="96"/>
      <c r="F44" s="96"/>
      <c r="G44" s="96"/>
      <c r="H44" s="96"/>
      <c r="I44" s="96"/>
      <c r="J44" s="96"/>
      <c r="K44" s="96"/>
      <c r="L44" s="96"/>
      <c r="M44" s="96"/>
      <c r="N44" s="96"/>
      <c r="O44" s="96"/>
      <c r="P44" s="96"/>
      <c r="Q44" s="96"/>
      <c r="R44" s="96"/>
      <c r="S44" s="96"/>
      <c r="T44" s="96"/>
      <c r="U44" s="95"/>
    </row>
    <row r="45" spans="2:22" ht="34.5" customHeight="1">
      <c r="B45" s="94" t="s">
        <v>1083</v>
      </c>
      <c r="C45" s="96"/>
      <c r="D45" s="96"/>
      <c r="E45" s="96"/>
      <c r="F45" s="96"/>
      <c r="G45" s="96"/>
      <c r="H45" s="96"/>
      <c r="I45" s="96"/>
      <c r="J45" s="96"/>
      <c r="K45" s="96"/>
      <c r="L45" s="96"/>
      <c r="M45" s="96"/>
      <c r="N45" s="96"/>
      <c r="O45" s="96"/>
      <c r="P45" s="96"/>
      <c r="Q45" s="96"/>
      <c r="R45" s="96"/>
      <c r="S45" s="96"/>
      <c r="T45" s="96"/>
      <c r="U45" s="95"/>
    </row>
    <row r="46" spans="2:22" ht="34.5" customHeight="1">
      <c r="B46" s="94" t="s">
        <v>1084</v>
      </c>
      <c r="C46" s="96"/>
      <c r="D46" s="96"/>
      <c r="E46" s="96"/>
      <c r="F46" s="96"/>
      <c r="G46" s="96"/>
      <c r="H46" s="96"/>
      <c r="I46" s="96"/>
      <c r="J46" s="96"/>
      <c r="K46" s="96"/>
      <c r="L46" s="96"/>
      <c r="M46" s="96"/>
      <c r="N46" s="96"/>
      <c r="O46" s="96"/>
      <c r="P46" s="96"/>
      <c r="Q46" s="96"/>
      <c r="R46" s="96"/>
      <c r="S46" s="96"/>
      <c r="T46" s="96"/>
      <c r="U46" s="95"/>
    </row>
    <row r="47" spans="2:22" ht="34.5" customHeight="1">
      <c r="B47" s="94" t="s">
        <v>1085</v>
      </c>
      <c r="C47" s="96"/>
      <c r="D47" s="96"/>
      <c r="E47" s="96"/>
      <c r="F47" s="96"/>
      <c r="G47" s="96"/>
      <c r="H47" s="96"/>
      <c r="I47" s="96"/>
      <c r="J47" s="96"/>
      <c r="K47" s="96"/>
      <c r="L47" s="96"/>
      <c r="M47" s="96"/>
      <c r="N47" s="96"/>
      <c r="O47" s="96"/>
      <c r="P47" s="96"/>
      <c r="Q47" s="96"/>
      <c r="R47" s="96"/>
      <c r="S47" s="96"/>
      <c r="T47" s="96"/>
      <c r="U47" s="95"/>
    </row>
    <row r="48" spans="2:22" ht="16.5" customHeight="1">
      <c r="B48" s="94" t="s">
        <v>1086</v>
      </c>
      <c r="C48" s="96"/>
      <c r="D48" s="96"/>
      <c r="E48" s="96"/>
      <c r="F48" s="96"/>
      <c r="G48" s="96"/>
      <c r="H48" s="96"/>
      <c r="I48" s="96"/>
      <c r="J48" s="96"/>
      <c r="K48" s="96"/>
      <c r="L48" s="96"/>
      <c r="M48" s="96"/>
      <c r="N48" s="96"/>
      <c r="O48" s="96"/>
      <c r="P48" s="96"/>
      <c r="Q48" s="96"/>
      <c r="R48" s="96"/>
      <c r="S48" s="96"/>
      <c r="T48" s="96"/>
      <c r="U48" s="95"/>
    </row>
    <row r="49" spans="2:21" ht="20.25" customHeight="1">
      <c r="B49" s="94" t="s">
        <v>1087</v>
      </c>
      <c r="C49" s="96"/>
      <c r="D49" s="96"/>
      <c r="E49" s="96"/>
      <c r="F49" s="96"/>
      <c r="G49" s="96"/>
      <c r="H49" s="96"/>
      <c r="I49" s="96"/>
      <c r="J49" s="96"/>
      <c r="K49" s="96"/>
      <c r="L49" s="96"/>
      <c r="M49" s="96"/>
      <c r="N49" s="96"/>
      <c r="O49" s="96"/>
      <c r="P49" s="96"/>
      <c r="Q49" s="96"/>
      <c r="R49" s="96"/>
      <c r="S49" s="96"/>
      <c r="T49" s="96"/>
      <c r="U49" s="95"/>
    </row>
    <row r="50" spans="2:21" ht="48" customHeight="1">
      <c r="B50" s="94" t="s">
        <v>1088</v>
      </c>
      <c r="C50" s="96"/>
      <c r="D50" s="96"/>
      <c r="E50" s="96"/>
      <c r="F50" s="96"/>
      <c r="G50" s="96"/>
      <c r="H50" s="96"/>
      <c r="I50" s="96"/>
      <c r="J50" s="96"/>
      <c r="K50" s="96"/>
      <c r="L50" s="96"/>
      <c r="M50" s="96"/>
      <c r="N50" s="96"/>
      <c r="O50" s="96"/>
      <c r="P50" s="96"/>
      <c r="Q50" s="96"/>
      <c r="R50" s="96"/>
      <c r="S50" s="96"/>
      <c r="T50" s="96"/>
      <c r="U50" s="95"/>
    </row>
    <row r="51" spans="2:21" ht="52.95" customHeight="1">
      <c r="B51" s="94" t="s">
        <v>1089</v>
      </c>
      <c r="C51" s="96"/>
      <c r="D51" s="96"/>
      <c r="E51" s="96"/>
      <c r="F51" s="96"/>
      <c r="G51" s="96"/>
      <c r="H51" s="96"/>
      <c r="I51" s="96"/>
      <c r="J51" s="96"/>
      <c r="K51" s="96"/>
      <c r="L51" s="96"/>
      <c r="M51" s="96"/>
      <c r="N51" s="96"/>
      <c r="O51" s="96"/>
      <c r="P51" s="96"/>
      <c r="Q51" s="96"/>
      <c r="R51" s="96"/>
      <c r="S51" s="96"/>
      <c r="T51" s="96"/>
      <c r="U51" s="95"/>
    </row>
    <row r="52" spans="2:21" ht="40.5" customHeight="1">
      <c r="B52" s="94" t="s">
        <v>1090</v>
      </c>
      <c r="C52" s="96"/>
      <c r="D52" s="96"/>
      <c r="E52" s="96"/>
      <c r="F52" s="96"/>
      <c r="G52" s="96"/>
      <c r="H52" s="96"/>
      <c r="I52" s="96"/>
      <c r="J52" s="96"/>
      <c r="K52" s="96"/>
      <c r="L52" s="96"/>
      <c r="M52" s="96"/>
      <c r="N52" s="96"/>
      <c r="O52" s="96"/>
      <c r="P52" s="96"/>
      <c r="Q52" s="96"/>
      <c r="R52" s="96"/>
      <c r="S52" s="96"/>
      <c r="T52" s="96"/>
      <c r="U52" s="95"/>
    </row>
    <row r="53" spans="2:21" ht="83.55" customHeight="1">
      <c r="B53" s="94" t="s">
        <v>1091</v>
      </c>
      <c r="C53" s="96"/>
      <c r="D53" s="96"/>
      <c r="E53" s="96"/>
      <c r="F53" s="96"/>
      <c r="G53" s="96"/>
      <c r="H53" s="96"/>
      <c r="I53" s="96"/>
      <c r="J53" s="96"/>
      <c r="K53" s="96"/>
      <c r="L53" s="96"/>
      <c r="M53" s="96"/>
      <c r="N53" s="96"/>
      <c r="O53" s="96"/>
      <c r="P53" s="96"/>
      <c r="Q53" s="96"/>
      <c r="R53" s="96"/>
      <c r="S53" s="96"/>
      <c r="T53" s="96"/>
      <c r="U53" s="95"/>
    </row>
    <row r="54" spans="2:21" ht="23.7" customHeight="1">
      <c r="B54" s="94" t="s">
        <v>1092</v>
      </c>
      <c r="C54" s="96"/>
      <c r="D54" s="96"/>
      <c r="E54" s="96"/>
      <c r="F54" s="96"/>
      <c r="G54" s="96"/>
      <c r="H54" s="96"/>
      <c r="I54" s="96"/>
      <c r="J54" s="96"/>
      <c r="K54" s="96"/>
      <c r="L54" s="96"/>
      <c r="M54" s="96"/>
      <c r="N54" s="96"/>
      <c r="O54" s="96"/>
      <c r="P54" s="96"/>
      <c r="Q54" s="96"/>
      <c r="R54" s="96"/>
      <c r="S54" s="96"/>
      <c r="T54" s="96"/>
      <c r="U54" s="95"/>
    </row>
    <row r="55" spans="2:21" ht="26.55" customHeight="1">
      <c r="B55" s="94" t="s">
        <v>1093</v>
      </c>
      <c r="C55" s="96"/>
      <c r="D55" s="96"/>
      <c r="E55" s="96"/>
      <c r="F55" s="96"/>
      <c r="G55" s="96"/>
      <c r="H55" s="96"/>
      <c r="I55" s="96"/>
      <c r="J55" s="96"/>
      <c r="K55" s="96"/>
      <c r="L55" s="96"/>
      <c r="M55" s="96"/>
      <c r="N55" s="96"/>
      <c r="O55" s="96"/>
      <c r="P55" s="96"/>
      <c r="Q55" s="96"/>
      <c r="R55" s="96"/>
      <c r="S55" s="96"/>
      <c r="T55" s="96"/>
      <c r="U55" s="95"/>
    </row>
    <row r="56" spans="2:21" ht="24.45" customHeight="1">
      <c r="B56" s="94" t="s">
        <v>1094</v>
      </c>
      <c r="C56" s="96"/>
      <c r="D56" s="96"/>
      <c r="E56" s="96"/>
      <c r="F56" s="96"/>
      <c r="G56" s="96"/>
      <c r="H56" s="96"/>
      <c r="I56" s="96"/>
      <c r="J56" s="96"/>
      <c r="K56" s="96"/>
      <c r="L56" s="96"/>
      <c r="M56" s="96"/>
      <c r="N56" s="96"/>
      <c r="O56" s="96"/>
      <c r="P56" s="96"/>
      <c r="Q56" s="96"/>
      <c r="R56" s="96"/>
      <c r="S56" s="96"/>
      <c r="T56" s="96"/>
      <c r="U56" s="95"/>
    </row>
    <row r="57" spans="2:21" ht="83.55" customHeight="1">
      <c r="B57" s="94" t="s">
        <v>1095</v>
      </c>
      <c r="C57" s="96"/>
      <c r="D57" s="96"/>
      <c r="E57" s="96"/>
      <c r="F57" s="96"/>
      <c r="G57" s="96"/>
      <c r="H57" s="96"/>
      <c r="I57" s="96"/>
      <c r="J57" s="96"/>
      <c r="K57" s="96"/>
      <c r="L57" s="96"/>
      <c r="M57" s="96"/>
      <c r="N57" s="96"/>
      <c r="O57" s="96"/>
      <c r="P57" s="96"/>
      <c r="Q57" s="96"/>
      <c r="R57" s="96"/>
      <c r="S57" s="96"/>
      <c r="T57" s="96"/>
      <c r="U57" s="95"/>
    </row>
    <row r="58" spans="2:21" ht="19.5" customHeight="1">
      <c r="B58" s="94" t="s">
        <v>1096</v>
      </c>
      <c r="C58" s="96"/>
      <c r="D58" s="96"/>
      <c r="E58" s="96"/>
      <c r="F58" s="96"/>
      <c r="G58" s="96"/>
      <c r="H58" s="96"/>
      <c r="I58" s="96"/>
      <c r="J58" s="96"/>
      <c r="K58" s="96"/>
      <c r="L58" s="96"/>
      <c r="M58" s="96"/>
      <c r="N58" s="96"/>
      <c r="O58" s="96"/>
      <c r="P58" s="96"/>
      <c r="Q58" s="96"/>
      <c r="R58" s="96"/>
      <c r="S58" s="96"/>
      <c r="T58" s="96"/>
      <c r="U58" s="95"/>
    </row>
    <row r="59" spans="2:21" ht="20.25" customHeight="1">
      <c r="B59" s="94" t="s">
        <v>1097</v>
      </c>
      <c r="C59" s="96"/>
      <c r="D59" s="96"/>
      <c r="E59" s="96"/>
      <c r="F59" s="96"/>
      <c r="G59" s="96"/>
      <c r="H59" s="96"/>
      <c r="I59" s="96"/>
      <c r="J59" s="96"/>
      <c r="K59" s="96"/>
      <c r="L59" s="96"/>
      <c r="M59" s="96"/>
      <c r="N59" s="96"/>
      <c r="O59" s="96"/>
      <c r="P59" s="96"/>
      <c r="Q59" s="96"/>
      <c r="R59" s="96"/>
      <c r="S59" s="96"/>
      <c r="T59" s="96"/>
      <c r="U59" s="95"/>
    </row>
    <row r="60" spans="2:21" ht="34.5" customHeight="1">
      <c r="B60" s="94" t="s">
        <v>1098</v>
      </c>
      <c r="C60" s="96"/>
      <c r="D60" s="96"/>
      <c r="E60" s="96"/>
      <c r="F60" s="96"/>
      <c r="G60" s="96"/>
      <c r="H60" s="96"/>
      <c r="I60" s="96"/>
      <c r="J60" s="96"/>
      <c r="K60" s="96"/>
      <c r="L60" s="96"/>
      <c r="M60" s="96"/>
      <c r="N60" s="96"/>
      <c r="O60" s="96"/>
      <c r="P60" s="96"/>
      <c r="Q60" s="96"/>
      <c r="R60" s="96"/>
      <c r="S60" s="96"/>
      <c r="T60" s="96"/>
      <c r="U60" s="95"/>
    </row>
    <row r="61" spans="2:21" ht="34.5" customHeight="1" thickBot="1">
      <c r="B61" s="97" t="s">
        <v>1099</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3.21875" style="1" customWidth="1"/>
    <col min="9" max="9" width="7.33203125" style="1" customWidth="1"/>
    <col min="10" max="10" width="8.77734375" style="1" customWidth="1"/>
    <col min="11" max="11" width="30.21875" style="1" customWidth="1"/>
    <col min="12" max="12" width="8.6640625" style="1" customWidth="1"/>
    <col min="13" max="13" width="6.77734375" style="1" customWidth="1"/>
    <col min="14" max="14" width="9.21875" style="1" customWidth="1"/>
    <col min="15" max="15" width="25.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1100</v>
      </c>
      <c r="D4" s="15" t="s">
        <v>1101</v>
      </c>
      <c r="E4" s="15"/>
      <c r="F4" s="15"/>
      <c r="G4" s="15"/>
      <c r="H4" s="15"/>
      <c r="I4" s="16"/>
      <c r="J4" s="17" t="s">
        <v>6</v>
      </c>
      <c r="K4" s="18" t="s">
        <v>7</v>
      </c>
      <c r="L4" s="19" t="s">
        <v>8</v>
      </c>
      <c r="M4" s="19"/>
      <c r="N4" s="19"/>
      <c r="O4" s="19"/>
      <c r="P4" s="17" t="s">
        <v>9</v>
      </c>
      <c r="Q4" s="19" t="s">
        <v>1102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21.8" customHeight="1" thickTop="1">
      <c r="A11" s="56"/>
      <c r="B11" s="57" t="s">
        <v>36</v>
      </c>
      <c r="C11" s="58" t="s">
        <v>1103</v>
      </c>
      <c r="D11" s="58"/>
      <c r="E11" s="58"/>
      <c r="F11" s="58"/>
      <c r="G11" s="58"/>
      <c r="H11" s="58"/>
      <c r="I11" s="58" t="s">
        <v>1104</v>
      </c>
      <c r="J11" s="58"/>
      <c r="K11" s="58"/>
      <c r="L11" s="58" t="s">
        <v>1105</v>
      </c>
      <c r="M11" s="58"/>
      <c r="N11" s="58"/>
      <c r="O11" s="58"/>
      <c r="P11" s="59" t="s">
        <v>40</v>
      </c>
      <c r="Q11" s="59" t="s">
        <v>41</v>
      </c>
      <c r="R11" s="59">
        <v>98.34</v>
      </c>
      <c r="S11" s="59" t="s">
        <v>42</v>
      </c>
      <c r="T11" s="59" t="s">
        <v>42</v>
      </c>
      <c r="U11" s="60" t="str">
        <f t="shared" ref="U11:U18" si="0">IF(ISERR(T11/S11*100),"N/A",T11/S11*100)</f>
        <v>N/A</v>
      </c>
    </row>
    <row r="12" spans="1:34" ht="99.6"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 t="shared" si="0"/>
        <v>N/A</v>
      </c>
    </row>
    <row r="13" spans="1:34" ht="75" customHeight="1" thickTop="1" thickBot="1">
      <c r="A13" s="56"/>
      <c r="B13" s="57" t="s">
        <v>46</v>
      </c>
      <c r="C13" s="58" t="s">
        <v>1106</v>
      </c>
      <c r="D13" s="58"/>
      <c r="E13" s="58"/>
      <c r="F13" s="58"/>
      <c r="G13" s="58"/>
      <c r="H13" s="58"/>
      <c r="I13" s="58" t="s">
        <v>1107</v>
      </c>
      <c r="J13" s="58"/>
      <c r="K13" s="58"/>
      <c r="L13" s="58" t="s">
        <v>1108</v>
      </c>
      <c r="M13" s="58"/>
      <c r="N13" s="58"/>
      <c r="O13" s="58"/>
      <c r="P13" s="59" t="s">
        <v>40</v>
      </c>
      <c r="Q13" s="59" t="s">
        <v>41</v>
      </c>
      <c r="R13" s="59">
        <v>86.49</v>
      </c>
      <c r="S13" s="59" t="s">
        <v>42</v>
      </c>
      <c r="T13" s="59" t="s">
        <v>42</v>
      </c>
      <c r="U13" s="60" t="str">
        <f t="shared" si="0"/>
        <v>N/A</v>
      </c>
    </row>
    <row r="14" spans="1:34" ht="75" customHeight="1" thickTop="1">
      <c r="A14" s="56"/>
      <c r="B14" s="57" t="s">
        <v>51</v>
      </c>
      <c r="C14" s="58" t="s">
        <v>1109</v>
      </c>
      <c r="D14" s="58"/>
      <c r="E14" s="58"/>
      <c r="F14" s="58"/>
      <c r="G14" s="58"/>
      <c r="H14" s="58"/>
      <c r="I14" s="58" t="s">
        <v>1110</v>
      </c>
      <c r="J14" s="58"/>
      <c r="K14" s="58"/>
      <c r="L14" s="58" t="s">
        <v>1111</v>
      </c>
      <c r="M14" s="58"/>
      <c r="N14" s="58"/>
      <c r="O14" s="58"/>
      <c r="P14" s="59" t="s">
        <v>40</v>
      </c>
      <c r="Q14" s="59" t="s">
        <v>41</v>
      </c>
      <c r="R14" s="59">
        <v>100</v>
      </c>
      <c r="S14" s="59" t="s">
        <v>42</v>
      </c>
      <c r="T14" s="59" t="s">
        <v>42</v>
      </c>
      <c r="U14" s="60" t="str">
        <f t="shared" si="0"/>
        <v>N/A</v>
      </c>
    </row>
    <row r="15" spans="1:34" ht="75" customHeight="1" thickBot="1">
      <c r="A15" s="56"/>
      <c r="B15" s="61" t="s">
        <v>43</v>
      </c>
      <c r="C15" s="62" t="s">
        <v>1112</v>
      </c>
      <c r="D15" s="62"/>
      <c r="E15" s="62"/>
      <c r="F15" s="62"/>
      <c r="G15" s="62"/>
      <c r="H15" s="62"/>
      <c r="I15" s="62" t="s">
        <v>1113</v>
      </c>
      <c r="J15" s="62"/>
      <c r="K15" s="62"/>
      <c r="L15" s="62" t="s">
        <v>1114</v>
      </c>
      <c r="M15" s="62"/>
      <c r="N15" s="62"/>
      <c r="O15" s="62"/>
      <c r="P15" s="63" t="s">
        <v>40</v>
      </c>
      <c r="Q15" s="63" t="s">
        <v>41</v>
      </c>
      <c r="R15" s="63">
        <v>100</v>
      </c>
      <c r="S15" s="63" t="s">
        <v>42</v>
      </c>
      <c r="T15" s="63" t="s">
        <v>42</v>
      </c>
      <c r="U15" s="65" t="str">
        <f t="shared" si="0"/>
        <v>N/A</v>
      </c>
    </row>
    <row r="16" spans="1:34" ht="75" customHeight="1" thickTop="1">
      <c r="A16" s="56"/>
      <c r="B16" s="57" t="s">
        <v>56</v>
      </c>
      <c r="C16" s="58" t="s">
        <v>1115</v>
      </c>
      <c r="D16" s="58"/>
      <c r="E16" s="58"/>
      <c r="F16" s="58"/>
      <c r="G16" s="58"/>
      <c r="H16" s="58"/>
      <c r="I16" s="58" t="s">
        <v>1116</v>
      </c>
      <c r="J16" s="58"/>
      <c r="K16" s="58"/>
      <c r="L16" s="58" t="s">
        <v>1117</v>
      </c>
      <c r="M16" s="58"/>
      <c r="N16" s="58"/>
      <c r="O16" s="58"/>
      <c r="P16" s="59" t="s">
        <v>40</v>
      </c>
      <c r="Q16" s="59" t="s">
        <v>60</v>
      </c>
      <c r="R16" s="59">
        <v>100</v>
      </c>
      <c r="S16" s="59">
        <v>23.08</v>
      </c>
      <c r="T16" s="59">
        <v>7.69</v>
      </c>
      <c r="U16" s="60">
        <f t="shared" si="0"/>
        <v>33.31889081455806</v>
      </c>
    </row>
    <row r="17" spans="1:22" ht="75" customHeight="1">
      <c r="A17" s="56"/>
      <c r="B17" s="61" t="s">
        <v>43</v>
      </c>
      <c r="C17" s="62" t="s">
        <v>1118</v>
      </c>
      <c r="D17" s="62"/>
      <c r="E17" s="62"/>
      <c r="F17" s="62"/>
      <c r="G17" s="62"/>
      <c r="H17" s="62"/>
      <c r="I17" s="62" t="s">
        <v>1119</v>
      </c>
      <c r="J17" s="62"/>
      <c r="K17" s="62"/>
      <c r="L17" s="62" t="s">
        <v>1120</v>
      </c>
      <c r="M17" s="62"/>
      <c r="N17" s="62"/>
      <c r="O17" s="62"/>
      <c r="P17" s="63" t="s">
        <v>40</v>
      </c>
      <c r="Q17" s="63" t="s">
        <v>116</v>
      </c>
      <c r="R17" s="63">
        <v>100</v>
      </c>
      <c r="S17" s="63" t="s">
        <v>42</v>
      </c>
      <c r="T17" s="63" t="s">
        <v>42</v>
      </c>
      <c r="U17" s="65" t="str">
        <f t="shared" si="0"/>
        <v>N/A</v>
      </c>
    </row>
    <row r="18" spans="1:22" ht="75" customHeight="1" thickBot="1">
      <c r="A18" s="56"/>
      <c r="B18" s="61" t="s">
        <v>43</v>
      </c>
      <c r="C18" s="62" t="s">
        <v>1121</v>
      </c>
      <c r="D18" s="62"/>
      <c r="E18" s="62"/>
      <c r="F18" s="62"/>
      <c r="G18" s="62"/>
      <c r="H18" s="62"/>
      <c r="I18" s="62" t="s">
        <v>1122</v>
      </c>
      <c r="J18" s="62"/>
      <c r="K18" s="62"/>
      <c r="L18" s="62" t="s">
        <v>1123</v>
      </c>
      <c r="M18" s="62"/>
      <c r="N18" s="62"/>
      <c r="O18" s="62"/>
      <c r="P18" s="63" t="s">
        <v>40</v>
      </c>
      <c r="Q18" s="63" t="s">
        <v>116</v>
      </c>
      <c r="R18" s="63">
        <v>100</v>
      </c>
      <c r="S18" s="63" t="s">
        <v>42</v>
      </c>
      <c r="T18" s="63" t="s">
        <v>42</v>
      </c>
      <c r="U18" s="65" t="str">
        <f t="shared" si="0"/>
        <v>N/A</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f>50.170217</f>
        <v>50.170217000000001</v>
      </c>
      <c r="S22" s="84">
        <f>50.170217</f>
        <v>50.170217000000001</v>
      </c>
      <c r="T22" s="84">
        <f>407.388253</f>
        <v>407.38825300000002</v>
      </c>
      <c r="U22" s="85">
        <f>+IF(ISERR(T22/S22*100),"N/A",T22/S22*100)</f>
        <v>812.01214058930623</v>
      </c>
    </row>
    <row r="23" spans="1:22" ht="13.5" customHeight="1" thickBot="1">
      <c r="B23" s="86" t="s">
        <v>69</v>
      </c>
      <c r="C23" s="87"/>
      <c r="D23" s="87"/>
      <c r="E23" s="88"/>
      <c r="F23" s="88"/>
      <c r="G23" s="88"/>
      <c r="H23" s="89"/>
      <c r="I23" s="89"/>
      <c r="J23" s="89"/>
      <c r="K23" s="89"/>
      <c r="L23" s="89"/>
      <c r="M23" s="89"/>
      <c r="N23" s="89"/>
      <c r="O23" s="89"/>
      <c r="P23" s="90"/>
      <c r="Q23" s="90"/>
      <c r="R23" s="84">
        <f>445.670217</f>
        <v>445.67021699999998</v>
      </c>
      <c r="S23" s="84">
        <f>445.670217</f>
        <v>445.67021699999998</v>
      </c>
      <c r="T23" s="84">
        <f>407.388253</f>
        <v>407.38825300000002</v>
      </c>
      <c r="U23" s="85">
        <f>+IF(ISERR(T23/S23*100),"N/A",T23/S23*100)</f>
        <v>91.41024853361472</v>
      </c>
    </row>
    <row r="24" spans="1:22" ht="14.7"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22.95" customHeight="1">
      <c r="B26" s="94" t="s">
        <v>1124</v>
      </c>
      <c r="C26" s="96"/>
      <c r="D26" s="96"/>
      <c r="E26" s="96"/>
      <c r="F26" s="96"/>
      <c r="G26" s="96"/>
      <c r="H26" s="96"/>
      <c r="I26" s="96"/>
      <c r="J26" s="96"/>
      <c r="K26" s="96"/>
      <c r="L26" s="96"/>
      <c r="M26" s="96"/>
      <c r="N26" s="96"/>
      <c r="O26" s="96"/>
      <c r="P26" s="96"/>
      <c r="Q26" s="96"/>
      <c r="R26" s="96"/>
      <c r="S26" s="96"/>
      <c r="T26" s="96"/>
      <c r="U26" s="95"/>
    </row>
    <row r="27" spans="1:22" ht="34.5" customHeight="1">
      <c r="B27" s="94" t="s">
        <v>73</v>
      </c>
      <c r="C27" s="96"/>
      <c r="D27" s="96"/>
      <c r="E27" s="96"/>
      <c r="F27" s="96"/>
      <c r="G27" s="96"/>
      <c r="H27" s="96"/>
      <c r="I27" s="96"/>
      <c r="J27" s="96"/>
      <c r="K27" s="96"/>
      <c r="L27" s="96"/>
      <c r="M27" s="96"/>
      <c r="N27" s="96"/>
      <c r="O27" s="96"/>
      <c r="P27" s="96"/>
      <c r="Q27" s="96"/>
      <c r="R27" s="96"/>
      <c r="S27" s="96"/>
      <c r="T27" s="96"/>
      <c r="U27" s="95"/>
    </row>
    <row r="28" spans="1:22" ht="34.5" customHeight="1">
      <c r="B28" s="94" t="s">
        <v>1125</v>
      </c>
      <c r="C28" s="96"/>
      <c r="D28" s="96"/>
      <c r="E28" s="96"/>
      <c r="F28" s="96"/>
      <c r="G28" s="96"/>
      <c r="H28" s="96"/>
      <c r="I28" s="96"/>
      <c r="J28" s="96"/>
      <c r="K28" s="96"/>
      <c r="L28" s="96"/>
      <c r="M28" s="96"/>
      <c r="N28" s="96"/>
      <c r="O28" s="96"/>
      <c r="P28" s="96"/>
      <c r="Q28" s="96"/>
      <c r="R28" s="96"/>
      <c r="S28" s="96"/>
      <c r="T28" s="96"/>
      <c r="U28" s="95"/>
    </row>
    <row r="29" spans="1:22" ht="34.5" customHeight="1">
      <c r="B29" s="94" t="s">
        <v>1126</v>
      </c>
      <c r="C29" s="96"/>
      <c r="D29" s="96"/>
      <c r="E29" s="96"/>
      <c r="F29" s="96"/>
      <c r="G29" s="96"/>
      <c r="H29" s="96"/>
      <c r="I29" s="96"/>
      <c r="J29" s="96"/>
      <c r="K29" s="96"/>
      <c r="L29" s="96"/>
      <c r="M29" s="96"/>
      <c r="N29" s="96"/>
      <c r="O29" s="96"/>
      <c r="P29" s="96"/>
      <c r="Q29" s="96"/>
      <c r="R29" s="96"/>
      <c r="S29" s="96"/>
      <c r="T29" s="96"/>
      <c r="U29" s="95"/>
    </row>
    <row r="30" spans="1:22" ht="34.5" customHeight="1">
      <c r="B30" s="94" t="s">
        <v>1127</v>
      </c>
      <c r="C30" s="96"/>
      <c r="D30" s="96"/>
      <c r="E30" s="96"/>
      <c r="F30" s="96"/>
      <c r="G30" s="96"/>
      <c r="H30" s="96"/>
      <c r="I30" s="96"/>
      <c r="J30" s="96"/>
      <c r="K30" s="96"/>
      <c r="L30" s="96"/>
      <c r="M30" s="96"/>
      <c r="N30" s="96"/>
      <c r="O30" s="96"/>
      <c r="P30" s="96"/>
      <c r="Q30" s="96"/>
      <c r="R30" s="96"/>
      <c r="S30" s="96"/>
      <c r="T30" s="96"/>
      <c r="U30" s="95"/>
    </row>
    <row r="31" spans="1:22" ht="32.549999999999997" customHeight="1">
      <c r="B31" s="94" t="s">
        <v>1128</v>
      </c>
      <c r="C31" s="96"/>
      <c r="D31" s="96"/>
      <c r="E31" s="96"/>
      <c r="F31" s="96"/>
      <c r="G31" s="96"/>
      <c r="H31" s="96"/>
      <c r="I31" s="96"/>
      <c r="J31" s="96"/>
      <c r="K31" s="96"/>
      <c r="L31" s="96"/>
      <c r="M31" s="96"/>
      <c r="N31" s="96"/>
      <c r="O31" s="96"/>
      <c r="P31" s="96"/>
      <c r="Q31" s="96"/>
      <c r="R31" s="96"/>
      <c r="S31" s="96"/>
      <c r="T31" s="96"/>
      <c r="U31" s="95"/>
    </row>
    <row r="32" spans="1:22" ht="34.5" customHeight="1">
      <c r="B32" s="94" t="s">
        <v>1129</v>
      </c>
      <c r="C32" s="96"/>
      <c r="D32" s="96"/>
      <c r="E32" s="96"/>
      <c r="F32" s="96"/>
      <c r="G32" s="96"/>
      <c r="H32" s="96"/>
      <c r="I32" s="96"/>
      <c r="J32" s="96"/>
      <c r="K32" s="96"/>
      <c r="L32" s="96"/>
      <c r="M32" s="96"/>
      <c r="N32" s="96"/>
      <c r="O32" s="96"/>
      <c r="P32" s="96"/>
      <c r="Q32" s="96"/>
      <c r="R32" s="96"/>
      <c r="S32" s="96"/>
      <c r="T32" s="96"/>
      <c r="U32" s="95"/>
    </row>
    <row r="33" spans="2:21" ht="34.5" customHeight="1" thickBot="1">
      <c r="B33" s="97" t="s">
        <v>1130</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V2" sqref="V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88671875" style="1" customWidth="1"/>
    <col min="9" max="9" width="7.33203125" style="1" customWidth="1"/>
    <col min="10" max="10" width="8.77734375" style="1" customWidth="1"/>
    <col min="11" max="11" width="22.88671875" style="1" customWidth="1"/>
    <col min="12" max="12" width="8.6640625" style="1" customWidth="1"/>
    <col min="13" max="13" width="6.77734375" style="1" customWidth="1"/>
    <col min="14" max="14" width="9.21875" style="1" customWidth="1"/>
    <col min="15" max="15" width="26"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1131</v>
      </c>
      <c r="D4" s="15" t="s">
        <v>1132</v>
      </c>
      <c r="E4" s="15"/>
      <c r="F4" s="15"/>
      <c r="G4" s="15"/>
      <c r="H4" s="15"/>
      <c r="I4" s="16"/>
      <c r="J4" s="17" t="s">
        <v>6</v>
      </c>
      <c r="K4" s="18" t="s">
        <v>7</v>
      </c>
      <c r="L4" s="19" t="s">
        <v>8</v>
      </c>
      <c r="M4" s="19"/>
      <c r="N4" s="19"/>
      <c r="O4" s="19"/>
      <c r="P4" s="17" t="s">
        <v>9</v>
      </c>
      <c r="Q4" s="19" t="s">
        <v>541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1133</v>
      </c>
      <c r="D11" s="58"/>
      <c r="E11" s="58"/>
      <c r="F11" s="58"/>
      <c r="G11" s="58"/>
      <c r="H11" s="58"/>
      <c r="I11" s="58" t="s">
        <v>1134</v>
      </c>
      <c r="J11" s="58"/>
      <c r="K11" s="58"/>
      <c r="L11" s="58" t="s">
        <v>1135</v>
      </c>
      <c r="M11" s="58"/>
      <c r="N11" s="58"/>
      <c r="O11" s="58"/>
      <c r="P11" s="59" t="s">
        <v>40</v>
      </c>
      <c r="Q11" s="59" t="s">
        <v>41</v>
      </c>
      <c r="R11" s="59">
        <v>91.62</v>
      </c>
      <c r="S11" s="59" t="s">
        <v>42</v>
      </c>
      <c r="T11" s="59" t="s">
        <v>42</v>
      </c>
      <c r="U11" s="60" t="str">
        <f>IF(ISERR(T11/S11*100),"N/A",T11/S11*100)</f>
        <v>N/A</v>
      </c>
    </row>
    <row r="12" spans="1:34" ht="75" customHeight="1" thickBot="1">
      <c r="A12" s="56"/>
      <c r="B12" s="61" t="s">
        <v>43</v>
      </c>
      <c r="C12" s="62" t="s">
        <v>43</v>
      </c>
      <c r="D12" s="62"/>
      <c r="E12" s="62"/>
      <c r="F12" s="62"/>
      <c r="G12" s="62"/>
      <c r="H12" s="62"/>
      <c r="I12" s="62" t="s">
        <v>1294</v>
      </c>
      <c r="J12" s="62"/>
      <c r="K12" s="62"/>
      <c r="L12" s="62" t="s">
        <v>44</v>
      </c>
      <c r="M12" s="62"/>
      <c r="N12" s="62"/>
      <c r="O12" s="62"/>
      <c r="P12" s="63" t="s">
        <v>45</v>
      </c>
      <c r="Q12" s="63" t="s">
        <v>41</v>
      </c>
      <c r="R12" s="64">
        <v>62944</v>
      </c>
      <c r="S12" s="64" t="s">
        <v>42</v>
      </c>
      <c r="T12" s="64" t="s">
        <v>42</v>
      </c>
      <c r="U12" s="65" t="str">
        <f>IF(ISERR(T12/S12*100),"N/A",T12/S12*100)</f>
        <v>N/A</v>
      </c>
    </row>
    <row r="13" spans="1:34" ht="75" customHeight="1" thickTop="1" thickBot="1">
      <c r="A13" s="56"/>
      <c r="B13" s="57" t="s">
        <v>46</v>
      </c>
      <c r="C13" s="58" t="s">
        <v>1136</v>
      </c>
      <c r="D13" s="58"/>
      <c r="E13" s="58"/>
      <c r="F13" s="58"/>
      <c r="G13" s="58"/>
      <c r="H13" s="58"/>
      <c r="I13" s="58" t="s">
        <v>1137</v>
      </c>
      <c r="J13" s="58"/>
      <c r="K13" s="58"/>
      <c r="L13" s="58" t="s">
        <v>1138</v>
      </c>
      <c r="M13" s="58"/>
      <c r="N13" s="58"/>
      <c r="O13" s="58"/>
      <c r="P13" s="59" t="s">
        <v>40</v>
      </c>
      <c r="Q13" s="59" t="s">
        <v>41</v>
      </c>
      <c r="R13" s="59">
        <v>-2.3199999999999998</v>
      </c>
      <c r="S13" s="59" t="s">
        <v>42</v>
      </c>
      <c r="T13" s="59" t="s">
        <v>42</v>
      </c>
      <c r="U13" s="60" t="str">
        <f>IF(ISERR(T13/S13*100),"N/A",T13/S13*100)</f>
        <v>N/A</v>
      </c>
    </row>
    <row r="14" spans="1:34" ht="75" customHeight="1" thickTop="1" thickBot="1">
      <c r="A14" s="56"/>
      <c r="B14" s="57" t="s">
        <v>51</v>
      </c>
      <c r="C14" s="58" t="s">
        <v>1139</v>
      </c>
      <c r="D14" s="58"/>
      <c r="E14" s="58"/>
      <c r="F14" s="58"/>
      <c r="G14" s="58"/>
      <c r="H14" s="58"/>
      <c r="I14" s="58" t="s">
        <v>1140</v>
      </c>
      <c r="J14" s="58"/>
      <c r="K14" s="58"/>
      <c r="L14" s="58" t="s">
        <v>1141</v>
      </c>
      <c r="M14" s="58"/>
      <c r="N14" s="58"/>
      <c r="O14" s="58"/>
      <c r="P14" s="59" t="s">
        <v>40</v>
      </c>
      <c r="Q14" s="59" t="s">
        <v>50</v>
      </c>
      <c r="R14" s="59">
        <v>40.909999999999997</v>
      </c>
      <c r="S14" s="59" t="s">
        <v>42</v>
      </c>
      <c r="T14" s="59" t="s">
        <v>42</v>
      </c>
      <c r="U14" s="60" t="str">
        <f>IF(ISERR(T14/S14*100),"N/A",T14/S14*100)</f>
        <v>N/A</v>
      </c>
    </row>
    <row r="15" spans="1:34" ht="75" customHeight="1" thickTop="1" thickBot="1">
      <c r="A15" s="56"/>
      <c r="B15" s="57" t="s">
        <v>56</v>
      </c>
      <c r="C15" s="58" t="s">
        <v>1142</v>
      </c>
      <c r="D15" s="58"/>
      <c r="E15" s="58"/>
      <c r="F15" s="58"/>
      <c r="G15" s="58"/>
      <c r="H15" s="58"/>
      <c r="I15" s="58" t="s">
        <v>1143</v>
      </c>
      <c r="J15" s="58"/>
      <c r="K15" s="58"/>
      <c r="L15" s="58" t="s">
        <v>1144</v>
      </c>
      <c r="M15" s="58"/>
      <c r="N15" s="58"/>
      <c r="O15" s="58"/>
      <c r="P15" s="59" t="s">
        <v>40</v>
      </c>
      <c r="Q15" s="59" t="s">
        <v>106</v>
      </c>
      <c r="R15" s="59">
        <v>71.97</v>
      </c>
      <c r="S15" s="59" t="s">
        <v>42</v>
      </c>
      <c r="T15" s="59" t="s">
        <v>42</v>
      </c>
      <c r="U15" s="60" t="str">
        <f>IF(ISERR(T15/S15*100),"N/A",T15/S15*100)</f>
        <v>N/A</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f>7.204428</f>
        <v>7.2044280000000001</v>
      </c>
      <c r="S19" s="84">
        <f>7.204428</f>
        <v>7.2044280000000001</v>
      </c>
      <c r="T19" s="84">
        <f>70.85</f>
        <v>70.849999999999994</v>
      </c>
      <c r="U19" s="85">
        <f>+IF(ISERR(T19/S19*100),"N/A",T19/S19*100)</f>
        <v>983.42297264959825</v>
      </c>
    </row>
    <row r="20" spans="2:21" ht="13.5" customHeight="1" thickBot="1">
      <c r="B20" s="86" t="s">
        <v>69</v>
      </c>
      <c r="C20" s="87"/>
      <c r="D20" s="87"/>
      <c r="E20" s="88"/>
      <c r="F20" s="88"/>
      <c r="G20" s="88"/>
      <c r="H20" s="89"/>
      <c r="I20" s="89"/>
      <c r="J20" s="89"/>
      <c r="K20" s="89"/>
      <c r="L20" s="89"/>
      <c r="M20" s="89"/>
      <c r="N20" s="89"/>
      <c r="O20" s="89"/>
      <c r="P20" s="90"/>
      <c r="Q20" s="90"/>
      <c r="R20" s="84">
        <f>70.85</f>
        <v>70.849999999999994</v>
      </c>
      <c r="S20" s="84">
        <f>70.85</f>
        <v>70.849999999999994</v>
      </c>
      <c r="T20" s="84">
        <f>70.85</f>
        <v>70.849999999999994</v>
      </c>
      <c r="U20" s="85">
        <f>+IF(ISERR(T20/S20*100),"N/A",T20/S20*100)</f>
        <v>100</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1145</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1146</v>
      </c>
      <c r="C25" s="96"/>
      <c r="D25" s="96"/>
      <c r="E25" s="96"/>
      <c r="F25" s="96"/>
      <c r="G25" s="96"/>
      <c r="H25" s="96"/>
      <c r="I25" s="96"/>
      <c r="J25" s="96"/>
      <c r="K25" s="96"/>
      <c r="L25" s="96"/>
      <c r="M25" s="96"/>
      <c r="N25" s="96"/>
      <c r="O25" s="96"/>
      <c r="P25" s="96"/>
      <c r="Q25" s="96"/>
      <c r="R25" s="96"/>
      <c r="S25" s="96"/>
      <c r="T25" s="96"/>
      <c r="U25" s="95"/>
    </row>
    <row r="26" spans="2:21" ht="34.5" customHeight="1">
      <c r="B26" s="94" t="s">
        <v>1147</v>
      </c>
      <c r="C26" s="96"/>
      <c r="D26" s="96"/>
      <c r="E26" s="96"/>
      <c r="F26" s="96"/>
      <c r="G26" s="96"/>
      <c r="H26" s="96"/>
      <c r="I26" s="96"/>
      <c r="J26" s="96"/>
      <c r="K26" s="96"/>
      <c r="L26" s="96"/>
      <c r="M26" s="96"/>
      <c r="N26" s="96"/>
      <c r="O26" s="96"/>
      <c r="P26" s="96"/>
      <c r="Q26" s="96"/>
      <c r="R26" s="96"/>
      <c r="S26" s="96"/>
      <c r="T26" s="96"/>
      <c r="U26" s="95"/>
    </row>
    <row r="27" spans="2:21" ht="34.5" customHeight="1" thickBot="1">
      <c r="B27" s="97" t="s">
        <v>1148</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W4" sqref="W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21875" style="1" customWidth="1"/>
    <col min="9" max="9" width="7.33203125" style="1" customWidth="1"/>
    <col min="10" max="10" width="8.77734375" style="1" customWidth="1"/>
    <col min="11" max="11" width="20.109375" style="1" customWidth="1"/>
    <col min="12" max="12" width="8.6640625" style="1" customWidth="1"/>
    <col min="13" max="13" width="6.77734375" style="1" customWidth="1"/>
    <col min="14" max="14" width="9.21875" style="1" customWidth="1"/>
    <col min="15" max="15" width="24.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1149</v>
      </c>
      <c r="D4" s="15" t="s">
        <v>1150</v>
      </c>
      <c r="E4" s="15"/>
      <c r="F4" s="15"/>
      <c r="G4" s="15"/>
      <c r="H4" s="15"/>
      <c r="I4" s="16"/>
      <c r="J4" s="17" t="s">
        <v>6</v>
      </c>
      <c r="K4" s="18" t="s">
        <v>7</v>
      </c>
      <c r="L4" s="19" t="s">
        <v>8</v>
      </c>
      <c r="M4" s="19"/>
      <c r="N4" s="19"/>
      <c r="O4" s="19"/>
      <c r="P4" s="17" t="s">
        <v>9</v>
      </c>
      <c r="Q4" s="19" t="s">
        <v>592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593</v>
      </c>
      <c r="Q6" s="25"/>
      <c r="R6" s="29"/>
      <c r="S6" s="28" t="s">
        <v>20</v>
      </c>
      <c r="T6" s="25" t="s">
        <v>594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1.6" customHeight="1" thickTop="1" thickBot="1">
      <c r="A11" s="56"/>
      <c r="B11" s="57" t="s">
        <v>36</v>
      </c>
      <c r="C11" s="58" t="s">
        <v>1151</v>
      </c>
      <c r="D11" s="58"/>
      <c r="E11" s="58"/>
      <c r="F11" s="58"/>
      <c r="G11" s="58"/>
      <c r="H11" s="58"/>
      <c r="I11" s="58" t="s">
        <v>1294</v>
      </c>
      <c r="J11" s="58"/>
      <c r="K11" s="58"/>
      <c r="L11" s="58" t="s">
        <v>44</v>
      </c>
      <c r="M11" s="58"/>
      <c r="N11" s="58"/>
      <c r="O11" s="58"/>
      <c r="P11" s="59" t="s">
        <v>45</v>
      </c>
      <c r="Q11" s="59" t="s">
        <v>41</v>
      </c>
      <c r="R11" s="100">
        <v>62944</v>
      </c>
      <c r="S11" s="100" t="s">
        <v>42</v>
      </c>
      <c r="T11" s="100" t="s">
        <v>42</v>
      </c>
      <c r="U11" s="60" t="str">
        <f t="shared" ref="U11:U20" si="0">IF(ISERR(T11/S11*100),"N/A",T11/S11*100)</f>
        <v>N/A</v>
      </c>
    </row>
    <row r="12" spans="1:34" ht="75" customHeight="1" thickTop="1">
      <c r="A12" s="56"/>
      <c r="B12" s="57" t="s">
        <v>46</v>
      </c>
      <c r="C12" s="58" t="s">
        <v>1152</v>
      </c>
      <c r="D12" s="58"/>
      <c r="E12" s="58"/>
      <c r="F12" s="58"/>
      <c r="G12" s="58"/>
      <c r="H12" s="58"/>
      <c r="I12" s="58" t="s">
        <v>1153</v>
      </c>
      <c r="J12" s="58"/>
      <c r="K12" s="58"/>
      <c r="L12" s="58" t="s">
        <v>1154</v>
      </c>
      <c r="M12" s="58"/>
      <c r="N12" s="58"/>
      <c r="O12" s="58"/>
      <c r="P12" s="59" t="s">
        <v>297</v>
      </c>
      <c r="Q12" s="59" t="s">
        <v>41</v>
      </c>
      <c r="R12" s="59">
        <v>10</v>
      </c>
      <c r="S12" s="59" t="s">
        <v>42</v>
      </c>
      <c r="T12" s="59" t="s">
        <v>42</v>
      </c>
      <c r="U12" s="60" t="str">
        <f t="shared" si="0"/>
        <v>N/A</v>
      </c>
    </row>
    <row r="13" spans="1:34" ht="75" customHeight="1">
      <c r="A13" s="56"/>
      <c r="B13" s="61" t="s">
        <v>43</v>
      </c>
      <c r="C13" s="62" t="s">
        <v>43</v>
      </c>
      <c r="D13" s="62"/>
      <c r="E13" s="62"/>
      <c r="F13" s="62"/>
      <c r="G13" s="62"/>
      <c r="H13" s="62"/>
      <c r="I13" s="62" t="s">
        <v>1155</v>
      </c>
      <c r="J13" s="62"/>
      <c r="K13" s="62"/>
      <c r="L13" s="62" t="s">
        <v>1156</v>
      </c>
      <c r="M13" s="62"/>
      <c r="N13" s="62"/>
      <c r="O13" s="62"/>
      <c r="P13" s="63" t="s">
        <v>40</v>
      </c>
      <c r="Q13" s="63" t="s">
        <v>41</v>
      </c>
      <c r="R13" s="63">
        <v>12.5</v>
      </c>
      <c r="S13" s="63" t="s">
        <v>42</v>
      </c>
      <c r="T13" s="63" t="s">
        <v>42</v>
      </c>
      <c r="U13" s="65" t="str">
        <f t="shared" si="0"/>
        <v>N/A</v>
      </c>
    </row>
    <row r="14" spans="1:34" ht="75" customHeight="1" thickBot="1">
      <c r="A14" s="56"/>
      <c r="B14" s="61" t="s">
        <v>43</v>
      </c>
      <c r="C14" s="62" t="s">
        <v>43</v>
      </c>
      <c r="D14" s="62"/>
      <c r="E14" s="62"/>
      <c r="F14" s="62"/>
      <c r="G14" s="62"/>
      <c r="H14" s="62"/>
      <c r="I14" s="62" t="s">
        <v>1157</v>
      </c>
      <c r="J14" s="62"/>
      <c r="K14" s="62"/>
      <c r="L14" s="62" t="s">
        <v>1158</v>
      </c>
      <c r="M14" s="62"/>
      <c r="N14" s="62"/>
      <c r="O14" s="62"/>
      <c r="P14" s="63" t="s">
        <v>297</v>
      </c>
      <c r="Q14" s="63" t="s">
        <v>41</v>
      </c>
      <c r="R14" s="63">
        <v>25</v>
      </c>
      <c r="S14" s="63" t="s">
        <v>42</v>
      </c>
      <c r="T14" s="63" t="s">
        <v>42</v>
      </c>
      <c r="U14" s="65" t="str">
        <f t="shared" si="0"/>
        <v>N/A</v>
      </c>
    </row>
    <row r="15" spans="1:34" ht="75" customHeight="1" thickTop="1">
      <c r="A15" s="56"/>
      <c r="B15" s="57" t="s">
        <v>51</v>
      </c>
      <c r="C15" s="58" t="s">
        <v>1159</v>
      </c>
      <c r="D15" s="58"/>
      <c r="E15" s="58"/>
      <c r="F15" s="58"/>
      <c r="G15" s="58"/>
      <c r="H15" s="58"/>
      <c r="I15" s="58" t="s">
        <v>1160</v>
      </c>
      <c r="J15" s="58"/>
      <c r="K15" s="58"/>
      <c r="L15" s="58" t="s">
        <v>1161</v>
      </c>
      <c r="M15" s="58"/>
      <c r="N15" s="58"/>
      <c r="O15" s="58"/>
      <c r="P15" s="59" t="s">
        <v>40</v>
      </c>
      <c r="Q15" s="59" t="s">
        <v>41</v>
      </c>
      <c r="R15" s="59">
        <v>100</v>
      </c>
      <c r="S15" s="59" t="s">
        <v>42</v>
      </c>
      <c r="T15" s="59" t="s">
        <v>42</v>
      </c>
      <c r="U15" s="60" t="str">
        <f t="shared" si="0"/>
        <v>N/A</v>
      </c>
    </row>
    <row r="16" spans="1:34" ht="75" customHeight="1">
      <c r="A16" s="56"/>
      <c r="B16" s="61" t="s">
        <v>43</v>
      </c>
      <c r="C16" s="62" t="s">
        <v>1162</v>
      </c>
      <c r="D16" s="62"/>
      <c r="E16" s="62"/>
      <c r="F16" s="62"/>
      <c r="G16" s="62"/>
      <c r="H16" s="62"/>
      <c r="I16" s="62" t="s">
        <v>1163</v>
      </c>
      <c r="J16" s="62"/>
      <c r="K16" s="62"/>
      <c r="L16" s="62" t="s">
        <v>1164</v>
      </c>
      <c r="M16" s="62"/>
      <c r="N16" s="62"/>
      <c r="O16" s="62"/>
      <c r="P16" s="63" t="s">
        <v>40</v>
      </c>
      <c r="Q16" s="63" t="s">
        <v>41</v>
      </c>
      <c r="R16" s="63">
        <v>64.290000000000006</v>
      </c>
      <c r="S16" s="63" t="s">
        <v>42</v>
      </c>
      <c r="T16" s="63" t="s">
        <v>42</v>
      </c>
      <c r="U16" s="65" t="str">
        <f t="shared" si="0"/>
        <v>N/A</v>
      </c>
    </row>
    <row r="17" spans="1:22" ht="75" customHeight="1" thickBot="1">
      <c r="A17" s="56"/>
      <c r="B17" s="61" t="s">
        <v>43</v>
      </c>
      <c r="C17" s="62" t="s">
        <v>43</v>
      </c>
      <c r="D17" s="62"/>
      <c r="E17" s="62"/>
      <c r="F17" s="62"/>
      <c r="G17" s="62"/>
      <c r="H17" s="62"/>
      <c r="I17" s="62" t="s">
        <v>1165</v>
      </c>
      <c r="J17" s="62"/>
      <c r="K17" s="62"/>
      <c r="L17" s="62" t="s">
        <v>1166</v>
      </c>
      <c r="M17" s="62"/>
      <c r="N17" s="62"/>
      <c r="O17" s="62"/>
      <c r="P17" s="63" t="s">
        <v>40</v>
      </c>
      <c r="Q17" s="63" t="s">
        <v>41</v>
      </c>
      <c r="R17" s="63">
        <v>85.71</v>
      </c>
      <c r="S17" s="63" t="s">
        <v>42</v>
      </c>
      <c r="T17" s="63" t="s">
        <v>42</v>
      </c>
      <c r="U17" s="65" t="str">
        <f t="shared" si="0"/>
        <v>N/A</v>
      </c>
    </row>
    <row r="18" spans="1:22" ht="75" customHeight="1" thickTop="1">
      <c r="A18" s="56"/>
      <c r="B18" s="57" t="s">
        <v>56</v>
      </c>
      <c r="C18" s="58" t="s">
        <v>1167</v>
      </c>
      <c r="D18" s="58"/>
      <c r="E18" s="58"/>
      <c r="F18" s="58"/>
      <c r="G18" s="58"/>
      <c r="H18" s="58"/>
      <c r="I18" s="58" t="s">
        <v>1168</v>
      </c>
      <c r="J18" s="58"/>
      <c r="K18" s="58"/>
      <c r="L18" s="58" t="s">
        <v>1169</v>
      </c>
      <c r="M18" s="58"/>
      <c r="N18" s="58"/>
      <c r="O18" s="58"/>
      <c r="P18" s="59" t="s">
        <v>40</v>
      </c>
      <c r="Q18" s="59" t="s">
        <v>60</v>
      </c>
      <c r="R18" s="59">
        <v>100</v>
      </c>
      <c r="S18" s="59">
        <v>0</v>
      </c>
      <c r="T18" s="59">
        <v>0</v>
      </c>
      <c r="U18" s="60" t="str">
        <f t="shared" si="0"/>
        <v>N/A</v>
      </c>
    </row>
    <row r="19" spans="1:22" ht="75" customHeight="1">
      <c r="A19" s="56"/>
      <c r="B19" s="61" t="s">
        <v>43</v>
      </c>
      <c r="C19" s="62" t="s">
        <v>1170</v>
      </c>
      <c r="D19" s="62"/>
      <c r="E19" s="62"/>
      <c r="F19" s="62"/>
      <c r="G19" s="62"/>
      <c r="H19" s="62"/>
      <c r="I19" s="62" t="s">
        <v>1171</v>
      </c>
      <c r="J19" s="62"/>
      <c r="K19" s="62"/>
      <c r="L19" s="62" t="s">
        <v>1172</v>
      </c>
      <c r="M19" s="62"/>
      <c r="N19" s="62"/>
      <c r="O19" s="62"/>
      <c r="P19" s="63" t="s">
        <v>40</v>
      </c>
      <c r="Q19" s="63" t="s">
        <v>60</v>
      </c>
      <c r="R19" s="63">
        <v>100</v>
      </c>
      <c r="S19" s="63">
        <v>0</v>
      </c>
      <c r="T19" s="63">
        <v>0</v>
      </c>
      <c r="U19" s="65" t="str">
        <f t="shared" si="0"/>
        <v>N/A</v>
      </c>
    </row>
    <row r="20" spans="1:22" ht="75" customHeight="1" thickBot="1">
      <c r="A20" s="56"/>
      <c r="B20" s="61" t="s">
        <v>43</v>
      </c>
      <c r="C20" s="62" t="s">
        <v>1173</v>
      </c>
      <c r="D20" s="62"/>
      <c r="E20" s="62"/>
      <c r="F20" s="62"/>
      <c r="G20" s="62"/>
      <c r="H20" s="62"/>
      <c r="I20" s="62" t="s">
        <v>1174</v>
      </c>
      <c r="J20" s="62"/>
      <c r="K20" s="62"/>
      <c r="L20" s="62" t="s">
        <v>1175</v>
      </c>
      <c r="M20" s="62"/>
      <c r="N20" s="62"/>
      <c r="O20" s="62"/>
      <c r="P20" s="63" t="s">
        <v>40</v>
      </c>
      <c r="Q20" s="63" t="s">
        <v>60</v>
      </c>
      <c r="R20" s="63">
        <v>100</v>
      </c>
      <c r="S20" s="63">
        <v>0</v>
      </c>
      <c r="T20" s="63">
        <v>0</v>
      </c>
      <c r="U20" s="65" t="str">
        <f t="shared" si="0"/>
        <v>N/A</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f>73.282256</f>
        <v>73.282256000000004</v>
      </c>
      <c r="S24" s="84">
        <f>63.440629</f>
        <v>63.440629000000001</v>
      </c>
      <c r="T24" s="84">
        <f>262.463956</f>
        <v>262.463956</v>
      </c>
      <c r="U24" s="85">
        <f>+IF(ISERR(T24/S24*100),"N/A",T24/S24*100)</f>
        <v>413.71587914111007</v>
      </c>
    </row>
    <row r="25" spans="1:22" ht="13.5" customHeight="1" thickBot="1">
      <c r="B25" s="86" t="s">
        <v>69</v>
      </c>
      <c r="C25" s="87"/>
      <c r="D25" s="87"/>
      <c r="E25" s="88"/>
      <c r="F25" s="88"/>
      <c r="G25" s="88"/>
      <c r="H25" s="89"/>
      <c r="I25" s="89"/>
      <c r="J25" s="89"/>
      <c r="K25" s="89"/>
      <c r="L25" s="89"/>
      <c r="M25" s="89"/>
      <c r="N25" s="89"/>
      <c r="O25" s="89"/>
      <c r="P25" s="90"/>
      <c r="Q25" s="90"/>
      <c r="R25" s="84">
        <f>312.467434</f>
        <v>312.46743400000003</v>
      </c>
      <c r="S25" s="84">
        <f>304.11453689</f>
        <v>304.11453689000001</v>
      </c>
      <c r="T25" s="84">
        <f>262.463956</f>
        <v>262.463956</v>
      </c>
      <c r="U25" s="85">
        <f>+IF(ISERR(T25/S25*100),"N/A",T25/S25*100)</f>
        <v>86.30431109412396</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73</v>
      </c>
      <c r="C28" s="96"/>
      <c r="D28" s="96"/>
      <c r="E28" s="96"/>
      <c r="F28" s="96"/>
      <c r="G28" s="96"/>
      <c r="H28" s="96"/>
      <c r="I28" s="96"/>
      <c r="J28" s="96"/>
      <c r="K28" s="96"/>
      <c r="L28" s="96"/>
      <c r="M28" s="96"/>
      <c r="N28" s="96"/>
      <c r="O28" s="96"/>
      <c r="P28" s="96"/>
      <c r="Q28" s="96"/>
      <c r="R28" s="96"/>
      <c r="S28" s="96"/>
      <c r="T28" s="96"/>
      <c r="U28" s="95"/>
    </row>
    <row r="29" spans="1:22" ht="34.5" customHeight="1">
      <c r="B29" s="94" t="s">
        <v>1176</v>
      </c>
      <c r="C29" s="96"/>
      <c r="D29" s="96"/>
      <c r="E29" s="96"/>
      <c r="F29" s="96"/>
      <c r="G29" s="96"/>
      <c r="H29" s="96"/>
      <c r="I29" s="96"/>
      <c r="J29" s="96"/>
      <c r="K29" s="96"/>
      <c r="L29" s="96"/>
      <c r="M29" s="96"/>
      <c r="N29" s="96"/>
      <c r="O29" s="96"/>
      <c r="P29" s="96"/>
      <c r="Q29" s="96"/>
      <c r="R29" s="96"/>
      <c r="S29" s="96"/>
      <c r="T29" s="96"/>
      <c r="U29" s="95"/>
    </row>
    <row r="30" spans="1:22" ht="34.5" customHeight="1">
      <c r="B30" s="94" t="s">
        <v>1177</v>
      </c>
      <c r="C30" s="96"/>
      <c r="D30" s="96"/>
      <c r="E30" s="96"/>
      <c r="F30" s="96"/>
      <c r="G30" s="96"/>
      <c r="H30" s="96"/>
      <c r="I30" s="96"/>
      <c r="J30" s="96"/>
      <c r="K30" s="96"/>
      <c r="L30" s="96"/>
      <c r="M30" s="96"/>
      <c r="N30" s="96"/>
      <c r="O30" s="96"/>
      <c r="P30" s="96"/>
      <c r="Q30" s="96"/>
      <c r="R30" s="96"/>
      <c r="S30" s="96"/>
      <c r="T30" s="96"/>
      <c r="U30" s="95"/>
    </row>
    <row r="31" spans="1:22" ht="34.5" customHeight="1">
      <c r="B31" s="94" t="s">
        <v>1178</v>
      </c>
      <c r="C31" s="96"/>
      <c r="D31" s="96"/>
      <c r="E31" s="96"/>
      <c r="F31" s="96"/>
      <c r="G31" s="96"/>
      <c r="H31" s="96"/>
      <c r="I31" s="96"/>
      <c r="J31" s="96"/>
      <c r="K31" s="96"/>
      <c r="L31" s="96"/>
      <c r="M31" s="96"/>
      <c r="N31" s="96"/>
      <c r="O31" s="96"/>
      <c r="P31" s="96"/>
      <c r="Q31" s="96"/>
      <c r="R31" s="96"/>
      <c r="S31" s="96"/>
      <c r="T31" s="96"/>
      <c r="U31" s="95"/>
    </row>
    <row r="32" spans="1:22" ht="34.5" customHeight="1">
      <c r="B32" s="94" t="s">
        <v>1179</v>
      </c>
      <c r="C32" s="96"/>
      <c r="D32" s="96"/>
      <c r="E32" s="96"/>
      <c r="F32" s="96"/>
      <c r="G32" s="96"/>
      <c r="H32" s="96"/>
      <c r="I32" s="96"/>
      <c r="J32" s="96"/>
      <c r="K32" s="96"/>
      <c r="L32" s="96"/>
      <c r="M32" s="96"/>
      <c r="N32" s="96"/>
      <c r="O32" s="96"/>
      <c r="P32" s="96"/>
      <c r="Q32" s="96"/>
      <c r="R32" s="96"/>
      <c r="S32" s="96"/>
      <c r="T32" s="96"/>
      <c r="U32" s="95"/>
    </row>
    <row r="33" spans="2:21" ht="34.5" customHeight="1">
      <c r="B33" s="94" t="s">
        <v>1180</v>
      </c>
      <c r="C33" s="96"/>
      <c r="D33" s="96"/>
      <c r="E33" s="96"/>
      <c r="F33" s="96"/>
      <c r="G33" s="96"/>
      <c r="H33" s="96"/>
      <c r="I33" s="96"/>
      <c r="J33" s="96"/>
      <c r="K33" s="96"/>
      <c r="L33" s="96"/>
      <c r="M33" s="96"/>
      <c r="N33" s="96"/>
      <c r="O33" s="96"/>
      <c r="P33" s="96"/>
      <c r="Q33" s="96"/>
      <c r="R33" s="96"/>
      <c r="S33" s="96"/>
      <c r="T33" s="96"/>
      <c r="U33" s="95"/>
    </row>
    <row r="34" spans="2:21" ht="34.5" customHeight="1">
      <c r="B34" s="94" t="s">
        <v>1181</v>
      </c>
      <c r="C34" s="96"/>
      <c r="D34" s="96"/>
      <c r="E34" s="96"/>
      <c r="F34" s="96"/>
      <c r="G34" s="96"/>
      <c r="H34" s="96"/>
      <c r="I34" s="96"/>
      <c r="J34" s="96"/>
      <c r="K34" s="96"/>
      <c r="L34" s="96"/>
      <c r="M34" s="96"/>
      <c r="N34" s="96"/>
      <c r="O34" s="96"/>
      <c r="P34" s="96"/>
      <c r="Q34" s="96"/>
      <c r="R34" s="96"/>
      <c r="S34" s="96"/>
      <c r="T34" s="96"/>
      <c r="U34" s="95"/>
    </row>
    <row r="35" spans="2:21" ht="18.3" customHeight="1">
      <c r="B35" s="94" t="s">
        <v>1182</v>
      </c>
      <c r="C35" s="96"/>
      <c r="D35" s="96"/>
      <c r="E35" s="96"/>
      <c r="F35" s="96"/>
      <c r="G35" s="96"/>
      <c r="H35" s="96"/>
      <c r="I35" s="96"/>
      <c r="J35" s="96"/>
      <c r="K35" s="96"/>
      <c r="L35" s="96"/>
      <c r="M35" s="96"/>
      <c r="N35" s="96"/>
      <c r="O35" s="96"/>
      <c r="P35" s="96"/>
      <c r="Q35" s="96"/>
      <c r="R35" s="96"/>
      <c r="S35" s="96"/>
      <c r="T35" s="96"/>
      <c r="U35" s="95"/>
    </row>
    <row r="36" spans="2:21" ht="18" customHeight="1">
      <c r="B36" s="94" t="s">
        <v>1183</v>
      </c>
      <c r="C36" s="96"/>
      <c r="D36" s="96"/>
      <c r="E36" s="96"/>
      <c r="F36" s="96"/>
      <c r="G36" s="96"/>
      <c r="H36" s="96"/>
      <c r="I36" s="96"/>
      <c r="J36" s="96"/>
      <c r="K36" s="96"/>
      <c r="L36" s="96"/>
      <c r="M36" s="96"/>
      <c r="N36" s="96"/>
      <c r="O36" s="96"/>
      <c r="P36" s="96"/>
      <c r="Q36" s="96"/>
      <c r="R36" s="96"/>
      <c r="S36" s="96"/>
      <c r="T36" s="96"/>
      <c r="U36" s="95"/>
    </row>
    <row r="37" spans="2:21" ht="18.45" customHeight="1" thickBot="1">
      <c r="B37" s="97" t="s">
        <v>1184</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V3" sqref="V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9.3320312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31.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1185</v>
      </c>
      <c r="D4" s="15" t="s">
        <v>1186</v>
      </c>
      <c r="E4" s="15"/>
      <c r="F4" s="15"/>
      <c r="G4" s="15"/>
      <c r="H4" s="15"/>
      <c r="I4" s="16"/>
      <c r="J4" s="17" t="s">
        <v>6</v>
      </c>
      <c r="K4" s="18" t="s">
        <v>7</v>
      </c>
      <c r="L4" s="19" t="s">
        <v>8</v>
      </c>
      <c r="M4" s="19"/>
      <c r="N4" s="19"/>
      <c r="O4" s="19"/>
      <c r="P4" s="17" t="s">
        <v>9</v>
      </c>
      <c r="Q4" s="19" t="s">
        <v>1187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0.8" customHeight="1" thickTop="1">
      <c r="A11" s="56"/>
      <c r="B11" s="57" t="s">
        <v>36</v>
      </c>
      <c r="C11" s="58" t="s">
        <v>1188</v>
      </c>
      <c r="D11" s="58"/>
      <c r="E11" s="58"/>
      <c r="F11" s="58"/>
      <c r="G11" s="58"/>
      <c r="H11" s="58"/>
      <c r="I11" s="58" t="s">
        <v>1189</v>
      </c>
      <c r="J11" s="58"/>
      <c r="K11" s="58"/>
      <c r="L11" s="58" t="s">
        <v>1190</v>
      </c>
      <c r="M11" s="58"/>
      <c r="N11" s="58"/>
      <c r="O11" s="58"/>
      <c r="P11" s="59" t="s">
        <v>40</v>
      </c>
      <c r="Q11" s="59" t="s">
        <v>41</v>
      </c>
      <c r="R11" s="59">
        <v>0</v>
      </c>
      <c r="S11" s="59" t="s">
        <v>42</v>
      </c>
      <c r="T11" s="59" t="s">
        <v>42</v>
      </c>
      <c r="U11" s="60" t="str">
        <f>IF(ISERR((S11-T11)*100/S11+100),"N/A",(S11-T11)*100/S11+100)</f>
        <v>N/A</v>
      </c>
    </row>
    <row r="12" spans="1:34" ht="109.8" customHeight="1">
      <c r="A12" s="56"/>
      <c r="B12" s="61" t="s">
        <v>43</v>
      </c>
      <c r="C12" s="62" t="s">
        <v>43</v>
      </c>
      <c r="D12" s="62"/>
      <c r="E12" s="62"/>
      <c r="F12" s="62"/>
      <c r="G12" s="62"/>
      <c r="H12" s="62"/>
      <c r="I12" s="62" t="s">
        <v>1298</v>
      </c>
      <c r="J12" s="62"/>
      <c r="K12" s="62"/>
      <c r="L12" s="62" t="s">
        <v>1191</v>
      </c>
      <c r="M12" s="62"/>
      <c r="N12" s="62"/>
      <c r="O12" s="62"/>
      <c r="P12" s="63" t="s">
        <v>40</v>
      </c>
      <c r="Q12" s="63" t="s">
        <v>41</v>
      </c>
      <c r="R12" s="64">
        <v>75</v>
      </c>
      <c r="S12" s="64" t="s">
        <v>42</v>
      </c>
      <c r="T12" s="64" t="s">
        <v>42</v>
      </c>
      <c r="U12" s="65" t="str">
        <f t="shared" ref="U12:U38" si="0">IF(ISERR(T12/S12*100),"N/A",T12/S12*100)</f>
        <v>N/A</v>
      </c>
    </row>
    <row r="13" spans="1:34" ht="75" customHeight="1" thickBot="1">
      <c r="A13" s="56"/>
      <c r="B13" s="61" t="s">
        <v>43</v>
      </c>
      <c r="C13" s="62" t="s">
        <v>43</v>
      </c>
      <c r="D13" s="62"/>
      <c r="E13" s="62"/>
      <c r="F13" s="62"/>
      <c r="G13" s="62"/>
      <c r="H13" s="62"/>
      <c r="I13" s="62" t="s">
        <v>1192</v>
      </c>
      <c r="J13" s="62"/>
      <c r="K13" s="62"/>
      <c r="L13" s="62" t="s">
        <v>1193</v>
      </c>
      <c r="M13" s="62"/>
      <c r="N13" s="62"/>
      <c r="O13" s="62"/>
      <c r="P13" s="63" t="s">
        <v>40</v>
      </c>
      <c r="Q13" s="63" t="s">
        <v>41</v>
      </c>
      <c r="R13" s="63">
        <v>100</v>
      </c>
      <c r="S13" s="63" t="s">
        <v>42</v>
      </c>
      <c r="T13" s="63" t="s">
        <v>42</v>
      </c>
      <c r="U13" s="65" t="str">
        <f t="shared" si="0"/>
        <v>N/A</v>
      </c>
    </row>
    <row r="14" spans="1:34" ht="75" customHeight="1" thickTop="1">
      <c r="A14" s="56"/>
      <c r="B14" s="57" t="s">
        <v>46</v>
      </c>
      <c r="C14" s="58" t="s">
        <v>1194</v>
      </c>
      <c r="D14" s="58"/>
      <c r="E14" s="58"/>
      <c r="F14" s="58"/>
      <c r="G14" s="58"/>
      <c r="H14" s="58"/>
      <c r="I14" s="58" t="s">
        <v>1195</v>
      </c>
      <c r="J14" s="58"/>
      <c r="K14" s="58"/>
      <c r="L14" s="58" t="s">
        <v>1196</v>
      </c>
      <c r="M14" s="58"/>
      <c r="N14" s="58"/>
      <c r="O14" s="58"/>
      <c r="P14" s="59" t="s">
        <v>40</v>
      </c>
      <c r="Q14" s="59" t="s">
        <v>1197</v>
      </c>
      <c r="R14" s="59">
        <v>95</v>
      </c>
      <c r="S14" s="59" t="s">
        <v>42</v>
      </c>
      <c r="T14" s="59" t="s">
        <v>42</v>
      </c>
      <c r="U14" s="60" t="str">
        <f t="shared" si="0"/>
        <v>N/A</v>
      </c>
    </row>
    <row r="15" spans="1:34" ht="75" customHeight="1">
      <c r="A15" s="56"/>
      <c r="B15" s="61" t="s">
        <v>43</v>
      </c>
      <c r="C15" s="62" t="s">
        <v>43</v>
      </c>
      <c r="D15" s="62"/>
      <c r="E15" s="62"/>
      <c r="F15" s="62"/>
      <c r="G15" s="62"/>
      <c r="H15" s="62"/>
      <c r="I15" s="62" t="s">
        <v>1198</v>
      </c>
      <c r="J15" s="62"/>
      <c r="K15" s="62"/>
      <c r="L15" s="62" t="s">
        <v>1199</v>
      </c>
      <c r="M15" s="62"/>
      <c r="N15" s="62"/>
      <c r="O15" s="62"/>
      <c r="P15" s="63" t="s">
        <v>40</v>
      </c>
      <c r="Q15" s="63" t="s">
        <v>41</v>
      </c>
      <c r="R15" s="63">
        <v>100</v>
      </c>
      <c r="S15" s="63" t="s">
        <v>42</v>
      </c>
      <c r="T15" s="63" t="s">
        <v>42</v>
      </c>
      <c r="U15" s="65" t="str">
        <f t="shared" si="0"/>
        <v>N/A</v>
      </c>
    </row>
    <row r="16" spans="1:34" ht="75" customHeight="1" thickBot="1">
      <c r="A16" s="56"/>
      <c r="B16" s="61" t="s">
        <v>43</v>
      </c>
      <c r="C16" s="62" t="s">
        <v>43</v>
      </c>
      <c r="D16" s="62"/>
      <c r="E16" s="62"/>
      <c r="F16" s="62"/>
      <c r="G16" s="62"/>
      <c r="H16" s="62"/>
      <c r="I16" s="62" t="s">
        <v>1200</v>
      </c>
      <c r="J16" s="62"/>
      <c r="K16" s="62"/>
      <c r="L16" s="62" t="s">
        <v>1201</v>
      </c>
      <c r="M16" s="62"/>
      <c r="N16" s="62"/>
      <c r="O16" s="62"/>
      <c r="P16" s="63" t="s">
        <v>40</v>
      </c>
      <c r="Q16" s="63" t="s">
        <v>41</v>
      </c>
      <c r="R16" s="63">
        <v>100</v>
      </c>
      <c r="S16" s="63" t="s">
        <v>42</v>
      </c>
      <c r="T16" s="63" t="s">
        <v>42</v>
      </c>
      <c r="U16" s="65" t="str">
        <f t="shared" si="0"/>
        <v>N/A</v>
      </c>
    </row>
    <row r="17" spans="1:21" ht="75" customHeight="1" thickTop="1">
      <c r="A17" s="56"/>
      <c r="B17" s="57" t="s">
        <v>51</v>
      </c>
      <c r="C17" s="58" t="s">
        <v>1202</v>
      </c>
      <c r="D17" s="58"/>
      <c r="E17" s="58"/>
      <c r="F17" s="58"/>
      <c r="G17" s="58"/>
      <c r="H17" s="58"/>
      <c r="I17" s="58" t="s">
        <v>1203</v>
      </c>
      <c r="J17" s="58"/>
      <c r="K17" s="58"/>
      <c r="L17" s="58" t="s">
        <v>1204</v>
      </c>
      <c r="M17" s="58"/>
      <c r="N17" s="58"/>
      <c r="O17" s="58"/>
      <c r="P17" s="59" t="s">
        <v>40</v>
      </c>
      <c r="Q17" s="59" t="s">
        <v>60</v>
      </c>
      <c r="R17" s="59">
        <v>100</v>
      </c>
      <c r="S17" s="59">
        <v>0</v>
      </c>
      <c r="T17" s="59">
        <v>0</v>
      </c>
      <c r="U17" s="60" t="str">
        <f t="shared" si="0"/>
        <v>N/A</v>
      </c>
    </row>
    <row r="18" spans="1:21" ht="75" customHeight="1">
      <c r="A18" s="56"/>
      <c r="B18" s="61" t="s">
        <v>43</v>
      </c>
      <c r="C18" s="62" t="s">
        <v>1205</v>
      </c>
      <c r="D18" s="62"/>
      <c r="E18" s="62"/>
      <c r="F18" s="62"/>
      <c r="G18" s="62"/>
      <c r="H18" s="62"/>
      <c r="I18" s="62" t="s">
        <v>1206</v>
      </c>
      <c r="J18" s="62"/>
      <c r="K18" s="62"/>
      <c r="L18" s="62" t="s">
        <v>1207</v>
      </c>
      <c r="M18" s="62"/>
      <c r="N18" s="62"/>
      <c r="O18" s="62"/>
      <c r="P18" s="63" t="s">
        <v>40</v>
      </c>
      <c r="Q18" s="63" t="s">
        <v>60</v>
      </c>
      <c r="R18" s="63">
        <v>100</v>
      </c>
      <c r="S18" s="63">
        <v>25.15</v>
      </c>
      <c r="T18" s="63">
        <v>25.15</v>
      </c>
      <c r="U18" s="65">
        <f t="shared" si="0"/>
        <v>100</v>
      </c>
    </row>
    <row r="19" spans="1:21" ht="75" customHeight="1">
      <c r="A19" s="56"/>
      <c r="B19" s="61" t="s">
        <v>43</v>
      </c>
      <c r="C19" s="62" t="s">
        <v>1208</v>
      </c>
      <c r="D19" s="62"/>
      <c r="E19" s="62"/>
      <c r="F19" s="62"/>
      <c r="G19" s="62"/>
      <c r="H19" s="62"/>
      <c r="I19" s="62" t="s">
        <v>1209</v>
      </c>
      <c r="J19" s="62"/>
      <c r="K19" s="62"/>
      <c r="L19" s="62" t="s">
        <v>1210</v>
      </c>
      <c r="M19" s="62"/>
      <c r="N19" s="62"/>
      <c r="O19" s="62"/>
      <c r="P19" s="63" t="s">
        <v>40</v>
      </c>
      <c r="Q19" s="63" t="s">
        <v>60</v>
      </c>
      <c r="R19" s="63">
        <v>100</v>
      </c>
      <c r="S19" s="63">
        <v>22.92</v>
      </c>
      <c r="T19" s="63">
        <v>22.93</v>
      </c>
      <c r="U19" s="65">
        <f t="shared" si="0"/>
        <v>100.043630017452</v>
      </c>
    </row>
    <row r="20" spans="1:21" ht="75" customHeight="1">
      <c r="A20" s="56"/>
      <c r="B20" s="61" t="s">
        <v>43</v>
      </c>
      <c r="C20" s="62" t="s">
        <v>43</v>
      </c>
      <c r="D20" s="62"/>
      <c r="E20" s="62"/>
      <c r="F20" s="62"/>
      <c r="G20" s="62"/>
      <c r="H20" s="62"/>
      <c r="I20" s="62" t="s">
        <v>1211</v>
      </c>
      <c r="J20" s="62"/>
      <c r="K20" s="62"/>
      <c r="L20" s="62" t="s">
        <v>1212</v>
      </c>
      <c r="M20" s="62"/>
      <c r="N20" s="62"/>
      <c r="O20" s="62"/>
      <c r="P20" s="63" t="s">
        <v>40</v>
      </c>
      <c r="Q20" s="63" t="s">
        <v>116</v>
      </c>
      <c r="R20" s="63">
        <v>100</v>
      </c>
      <c r="S20" s="63" t="s">
        <v>42</v>
      </c>
      <c r="T20" s="63" t="s">
        <v>42</v>
      </c>
      <c r="U20" s="65" t="str">
        <f t="shared" si="0"/>
        <v>N/A</v>
      </c>
    </row>
    <row r="21" spans="1:21" ht="75" customHeight="1">
      <c r="A21" s="56"/>
      <c r="B21" s="61" t="s">
        <v>43</v>
      </c>
      <c r="C21" s="62" t="s">
        <v>1213</v>
      </c>
      <c r="D21" s="62"/>
      <c r="E21" s="62"/>
      <c r="F21" s="62"/>
      <c r="G21" s="62"/>
      <c r="H21" s="62"/>
      <c r="I21" s="62" t="s">
        <v>1214</v>
      </c>
      <c r="J21" s="62"/>
      <c r="K21" s="62"/>
      <c r="L21" s="62" t="s">
        <v>1215</v>
      </c>
      <c r="M21" s="62"/>
      <c r="N21" s="62"/>
      <c r="O21" s="62"/>
      <c r="P21" s="63" t="s">
        <v>40</v>
      </c>
      <c r="Q21" s="63" t="s">
        <v>116</v>
      </c>
      <c r="R21" s="63">
        <v>25</v>
      </c>
      <c r="S21" s="63" t="s">
        <v>42</v>
      </c>
      <c r="T21" s="63" t="s">
        <v>42</v>
      </c>
      <c r="U21" s="65" t="str">
        <f t="shared" si="0"/>
        <v>N/A</v>
      </c>
    </row>
    <row r="22" spans="1:21" ht="75" customHeight="1">
      <c r="A22" s="56"/>
      <c r="B22" s="61" t="s">
        <v>43</v>
      </c>
      <c r="C22" s="62" t="s">
        <v>1216</v>
      </c>
      <c r="D22" s="62"/>
      <c r="E22" s="62"/>
      <c r="F22" s="62"/>
      <c r="G22" s="62"/>
      <c r="H22" s="62"/>
      <c r="I22" s="62" t="s">
        <v>1217</v>
      </c>
      <c r="J22" s="62"/>
      <c r="K22" s="62"/>
      <c r="L22" s="62" t="s">
        <v>1218</v>
      </c>
      <c r="M22" s="62"/>
      <c r="N22" s="62"/>
      <c r="O22" s="62"/>
      <c r="P22" s="63" t="s">
        <v>40</v>
      </c>
      <c r="Q22" s="63" t="s">
        <v>55</v>
      </c>
      <c r="R22" s="63">
        <v>100</v>
      </c>
      <c r="S22" s="63">
        <v>27.58</v>
      </c>
      <c r="T22" s="63">
        <v>27.59</v>
      </c>
      <c r="U22" s="65">
        <f t="shared" si="0"/>
        <v>100.03625815808557</v>
      </c>
    </row>
    <row r="23" spans="1:21" ht="75" customHeight="1">
      <c r="A23" s="56"/>
      <c r="B23" s="61" t="s">
        <v>43</v>
      </c>
      <c r="C23" s="62" t="s">
        <v>1219</v>
      </c>
      <c r="D23" s="62"/>
      <c r="E23" s="62"/>
      <c r="F23" s="62"/>
      <c r="G23" s="62"/>
      <c r="H23" s="62"/>
      <c r="I23" s="62" t="s">
        <v>1220</v>
      </c>
      <c r="J23" s="62"/>
      <c r="K23" s="62"/>
      <c r="L23" s="62" t="s">
        <v>1221</v>
      </c>
      <c r="M23" s="62"/>
      <c r="N23" s="62"/>
      <c r="O23" s="62"/>
      <c r="P23" s="63" t="s">
        <v>40</v>
      </c>
      <c r="Q23" s="63" t="s">
        <v>60</v>
      </c>
      <c r="R23" s="63">
        <v>100</v>
      </c>
      <c r="S23" s="63">
        <v>25</v>
      </c>
      <c r="T23" s="63">
        <v>25</v>
      </c>
      <c r="U23" s="65">
        <f t="shared" si="0"/>
        <v>100</v>
      </c>
    </row>
    <row r="24" spans="1:21" ht="75" customHeight="1">
      <c r="A24" s="56"/>
      <c r="B24" s="61" t="s">
        <v>43</v>
      </c>
      <c r="C24" s="62" t="s">
        <v>1222</v>
      </c>
      <c r="D24" s="62"/>
      <c r="E24" s="62"/>
      <c r="F24" s="62"/>
      <c r="G24" s="62"/>
      <c r="H24" s="62"/>
      <c r="I24" s="62" t="s">
        <v>1223</v>
      </c>
      <c r="J24" s="62"/>
      <c r="K24" s="62"/>
      <c r="L24" s="62" t="s">
        <v>1224</v>
      </c>
      <c r="M24" s="62"/>
      <c r="N24" s="62"/>
      <c r="O24" s="62"/>
      <c r="P24" s="63" t="s">
        <v>40</v>
      </c>
      <c r="Q24" s="63" t="s">
        <v>60</v>
      </c>
      <c r="R24" s="63">
        <v>100</v>
      </c>
      <c r="S24" s="63">
        <v>25.01</v>
      </c>
      <c r="T24" s="63">
        <v>25.02</v>
      </c>
      <c r="U24" s="65">
        <f t="shared" si="0"/>
        <v>100.03998400639745</v>
      </c>
    </row>
    <row r="25" spans="1:21" ht="75" customHeight="1" thickBot="1">
      <c r="A25" s="56"/>
      <c r="B25" s="61" t="s">
        <v>43</v>
      </c>
      <c r="C25" s="62" t="s">
        <v>1225</v>
      </c>
      <c r="D25" s="62"/>
      <c r="E25" s="62"/>
      <c r="F25" s="62"/>
      <c r="G25" s="62"/>
      <c r="H25" s="62"/>
      <c r="I25" s="62" t="s">
        <v>1226</v>
      </c>
      <c r="J25" s="62"/>
      <c r="K25" s="62"/>
      <c r="L25" s="62" t="s">
        <v>1227</v>
      </c>
      <c r="M25" s="62"/>
      <c r="N25" s="62"/>
      <c r="O25" s="62"/>
      <c r="P25" s="63" t="s">
        <v>40</v>
      </c>
      <c r="Q25" s="63" t="s">
        <v>60</v>
      </c>
      <c r="R25" s="63">
        <v>100</v>
      </c>
      <c r="S25" s="63">
        <v>25</v>
      </c>
      <c r="T25" s="63">
        <v>25</v>
      </c>
      <c r="U25" s="65">
        <f t="shared" si="0"/>
        <v>100</v>
      </c>
    </row>
    <row r="26" spans="1:21" ht="75" customHeight="1" thickTop="1">
      <c r="A26" s="56"/>
      <c r="B26" s="57" t="s">
        <v>56</v>
      </c>
      <c r="C26" s="58" t="s">
        <v>1228</v>
      </c>
      <c r="D26" s="58"/>
      <c r="E26" s="58"/>
      <c r="F26" s="58"/>
      <c r="G26" s="58"/>
      <c r="H26" s="58"/>
      <c r="I26" s="58" t="s">
        <v>1229</v>
      </c>
      <c r="J26" s="58"/>
      <c r="K26" s="58"/>
      <c r="L26" s="58" t="s">
        <v>1230</v>
      </c>
      <c r="M26" s="58"/>
      <c r="N26" s="58"/>
      <c r="O26" s="58"/>
      <c r="P26" s="59" t="s">
        <v>40</v>
      </c>
      <c r="Q26" s="59" t="s">
        <v>60</v>
      </c>
      <c r="R26" s="59">
        <v>100</v>
      </c>
      <c r="S26" s="59">
        <v>9.9700000000000006</v>
      </c>
      <c r="T26" s="59">
        <v>9.98</v>
      </c>
      <c r="U26" s="60">
        <f t="shared" si="0"/>
        <v>100.10030090270811</v>
      </c>
    </row>
    <row r="27" spans="1:21" ht="75" customHeight="1">
      <c r="A27" s="56"/>
      <c r="B27" s="61" t="s">
        <v>43</v>
      </c>
      <c r="C27" s="62" t="s">
        <v>1231</v>
      </c>
      <c r="D27" s="62"/>
      <c r="E27" s="62"/>
      <c r="F27" s="62"/>
      <c r="G27" s="62"/>
      <c r="H27" s="62"/>
      <c r="I27" s="62" t="s">
        <v>1232</v>
      </c>
      <c r="J27" s="62"/>
      <c r="K27" s="62"/>
      <c r="L27" s="62" t="s">
        <v>1233</v>
      </c>
      <c r="M27" s="62"/>
      <c r="N27" s="62"/>
      <c r="O27" s="62"/>
      <c r="P27" s="63" t="s">
        <v>40</v>
      </c>
      <c r="Q27" s="63" t="s">
        <v>60</v>
      </c>
      <c r="R27" s="63">
        <v>100</v>
      </c>
      <c r="S27" s="63">
        <v>0</v>
      </c>
      <c r="T27" s="63">
        <v>0</v>
      </c>
      <c r="U27" s="65" t="str">
        <f t="shared" si="0"/>
        <v>N/A</v>
      </c>
    </row>
    <row r="28" spans="1:21" ht="75" customHeight="1">
      <c r="A28" s="56"/>
      <c r="B28" s="61" t="s">
        <v>43</v>
      </c>
      <c r="C28" s="62" t="s">
        <v>1234</v>
      </c>
      <c r="D28" s="62"/>
      <c r="E28" s="62"/>
      <c r="F28" s="62"/>
      <c r="G28" s="62"/>
      <c r="H28" s="62"/>
      <c r="I28" s="62" t="s">
        <v>1235</v>
      </c>
      <c r="J28" s="62"/>
      <c r="K28" s="62"/>
      <c r="L28" s="62" t="s">
        <v>1236</v>
      </c>
      <c r="M28" s="62"/>
      <c r="N28" s="62"/>
      <c r="O28" s="62"/>
      <c r="P28" s="63" t="s">
        <v>40</v>
      </c>
      <c r="Q28" s="63" t="s">
        <v>60</v>
      </c>
      <c r="R28" s="63">
        <v>100</v>
      </c>
      <c r="S28" s="63">
        <v>25.14</v>
      </c>
      <c r="T28" s="63">
        <v>25.15</v>
      </c>
      <c r="U28" s="65">
        <f t="shared" si="0"/>
        <v>100.03977724741446</v>
      </c>
    </row>
    <row r="29" spans="1:21" ht="75" customHeight="1">
      <c r="A29" s="56"/>
      <c r="B29" s="61" t="s">
        <v>43</v>
      </c>
      <c r="C29" s="62" t="s">
        <v>1237</v>
      </c>
      <c r="D29" s="62"/>
      <c r="E29" s="62"/>
      <c r="F29" s="62"/>
      <c r="G29" s="62"/>
      <c r="H29" s="62"/>
      <c r="I29" s="62" t="s">
        <v>1238</v>
      </c>
      <c r="J29" s="62"/>
      <c r="K29" s="62"/>
      <c r="L29" s="62" t="s">
        <v>1239</v>
      </c>
      <c r="M29" s="62"/>
      <c r="N29" s="62"/>
      <c r="O29" s="62"/>
      <c r="P29" s="63" t="s">
        <v>40</v>
      </c>
      <c r="Q29" s="63" t="s">
        <v>60</v>
      </c>
      <c r="R29" s="63">
        <v>100</v>
      </c>
      <c r="S29" s="63">
        <v>25.14</v>
      </c>
      <c r="T29" s="63">
        <v>25.15</v>
      </c>
      <c r="U29" s="65">
        <f t="shared" si="0"/>
        <v>100.03977724741446</v>
      </c>
    </row>
    <row r="30" spans="1:21" ht="75" customHeight="1">
      <c r="A30" s="56"/>
      <c r="B30" s="61" t="s">
        <v>43</v>
      </c>
      <c r="C30" s="62" t="s">
        <v>1240</v>
      </c>
      <c r="D30" s="62"/>
      <c r="E30" s="62"/>
      <c r="F30" s="62"/>
      <c r="G30" s="62"/>
      <c r="H30" s="62"/>
      <c r="I30" s="62" t="s">
        <v>1241</v>
      </c>
      <c r="J30" s="62"/>
      <c r="K30" s="62"/>
      <c r="L30" s="62" t="s">
        <v>1242</v>
      </c>
      <c r="M30" s="62"/>
      <c r="N30" s="62"/>
      <c r="O30" s="62"/>
      <c r="P30" s="63" t="s">
        <v>40</v>
      </c>
      <c r="Q30" s="63" t="s">
        <v>60</v>
      </c>
      <c r="R30" s="63">
        <v>100</v>
      </c>
      <c r="S30" s="63">
        <v>33.33</v>
      </c>
      <c r="T30" s="63">
        <v>33.33</v>
      </c>
      <c r="U30" s="65">
        <f t="shared" si="0"/>
        <v>100</v>
      </c>
    </row>
    <row r="31" spans="1:21" ht="75" customHeight="1">
      <c r="A31" s="56"/>
      <c r="B31" s="61" t="s">
        <v>43</v>
      </c>
      <c r="C31" s="62" t="s">
        <v>1243</v>
      </c>
      <c r="D31" s="62"/>
      <c r="E31" s="62"/>
      <c r="F31" s="62"/>
      <c r="G31" s="62"/>
      <c r="H31" s="62"/>
      <c r="I31" s="62" t="s">
        <v>1244</v>
      </c>
      <c r="J31" s="62"/>
      <c r="K31" s="62"/>
      <c r="L31" s="62" t="s">
        <v>1245</v>
      </c>
      <c r="M31" s="62"/>
      <c r="N31" s="62"/>
      <c r="O31" s="62"/>
      <c r="P31" s="63" t="s">
        <v>40</v>
      </c>
      <c r="Q31" s="63" t="s">
        <v>60</v>
      </c>
      <c r="R31" s="63">
        <v>100</v>
      </c>
      <c r="S31" s="63">
        <v>22.85</v>
      </c>
      <c r="T31" s="63">
        <v>22.85</v>
      </c>
      <c r="U31" s="65">
        <f t="shared" si="0"/>
        <v>100</v>
      </c>
    </row>
    <row r="32" spans="1:21" ht="75" customHeight="1">
      <c r="A32" s="56"/>
      <c r="B32" s="61" t="s">
        <v>43</v>
      </c>
      <c r="C32" s="62" t="s">
        <v>1246</v>
      </c>
      <c r="D32" s="62"/>
      <c r="E32" s="62"/>
      <c r="F32" s="62"/>
      <c r="G32" s="62"/>
      <c r="H32" s="62"/>
      <c r="I32" s="62" t="s">
        <v>1247</v>
      </c>
      <c r="J32" s="62"/>
      <c r="K32" s="62"/>
      <c r="L32" s="62" t="s">
        <v>1248</v>
      </c>
      <c r="M32" s="62"/>
      <c r="N32" s="62"/>
      <c r="O32" s="62"/>
      <c r="P32" s="63" t="s">
        <v>40</v>
      </c>
      <c r="Q32" s="63" t="s">
        <v>60</v>
      </c>
      <c r="R32" s="63">
        <v>100</v>
      </c>
      <c r="S32" s="63">
        <v>34.93</v>
      </c>
      <c r="T32" s="63">
        <v>29.02</v>
      </c>
      <c r="U32" s="65">
        <f t="shared" si="0"/>
        <v>83.080446607500718</v>
      </c>
    </row>
    <row r="33" spans="1:22" ht="75" customHeight="1">
      <c r="A33" s="56"/>
      <c r="B33" s="61" t="s">
        <v>43</v>
      </c>
      <c r="C33" s="62" t="s">
        <v>1249</v>
      </c>
      <c r="D33" s="62"/>
      <c r="E33" s="62"/>
      <c r="F33" s="62"/>
      <c r="G33" s="62"/>
      <c r="H33" s="62"/>
      <c r="I33" s="62" t="s">
        <v>1250</v>
      </c>
      <c r="J33" s="62"/>
      <c r="K33" s="62"/>
      <c r="L33" s="62" t="s">
        <v>1251</v>
      </c>
      <c r="M33" s="62"/>
      <c r="N33" s="62"/>
      <c r="O33" s="62"/>
      <c r="P33" s="63" t="s">
        <v>40</v>
      </c>
      <c r="Q33" s="63" t="s">
        <v>60</v>
      </c>
      <c r="R33" s="63">
        <v>100</v>
      </c>
      <c r="S33" s="63">
        <v>85.71</v>
      </c>
      <c r="T33" s="63">
        <v>85.71</v>
      </c>
      <c r="U33" s="65">
        <f t="shared" si="0"/>
        <v>100</v>
      </c>
    </row>
    <row r="34" spans="1:22" ht="75" customHeight="1">
      <c r="A34" s="56"/>
      <c r="B34" s="61" t="s">
        <v>43</v>
      </c>
      <c r="C34" s="62" t="s">
        <v>1252</v>
      </c>
      <c r="D34" s="62"/>
      <c r="E34" s="62"/>
      <c r="F34" s="62"/>
      <c r="G34" s="62"/>
      <c r="H34" s="62"/>
      <c r="I34" s="62" t="s">
        <v>1253</v>
      </c>
      <c r="J34" s="62"/>
      <c r="K34" s="62"/>
      <c r="L34" s="62" t="s">
        <v>1254</v>
      </c>
      <c r="M34" s="62"/>
      <c r="N34" s="62"/>
      <c r="O34" s="62"/>
      <c r="P34" s="63" t="s">
        <v>40</v>
      </c>
      <c r="Q34" s="63" t="s">
        <v>60</v>
      </c>
      <c r="R34" s="63">
        <v>100</v>
      </c>
      <c r="S34" s="63">
        <v>26.5</v>
      </c>
      <c r="T34" s="63">
        <v>25.57</v>
      </c>
      <c r="U34" s="65">
        <f t="shared" si="0"/>
        <v>96.490566037735846</v>
      </c>
    </row>
    <row r="35" spans="1:22" ht="75" customHeight="1">
      <c r="A35" s="56"/>
      <c r="B35" s="61" t="s">
        <v>43</v>
      </c>
      <c r="C35" s="62" t="s">
        <v>1255</v>
      </c>
      <c r="D35" s="62"/>
      <c r="E35" s="62"/>
      <c r="F35" s="62"/>
      <c r="G35" s="62"/>
      <c r="H35" s="62"/>
      <c r="I35" s="62" t="s">
        <v>1256</v>
      </c>
      <c r="J35" s="62"/>
      <c r="K35" s="62"/>
      <c r="L35" s="62" t="s">
        <v>1257</v>
      </c>
      <c r="M35" s="62"/>
      <c r="N35" s="62"/>
      <c r="O35" s="62"/>
      <c r="P35" s="63" t="s">
        <v>40</v>
      </c>
      <c r="Q35" s="63" t="s">
        <v>60</v>
      </c>
      <c r="R35" s="63">
        <v>100</v>
      </c>
      <c r="S35" s="63">
        <v>10</v>
      </c>
      <c r="T35" s="63">
        <v>10</v>
      </c>
      <c r="U35" s="65">
        <f t="shared" si="0"/>
        <v>100</v>
      </c>
    </row>
    <row r="36" spans="1:22" ht="75" customHeight="1">
      <c r="A36" s="56"/>
      <c r="B36" s="61" t="s">
        <v>43</v>
      </c>
      <c r="C36" s="62" t="s">
        <v>1258</v>
      </c>
      <c r="D36" s="62"/>
      <c r="E36" s="62"/>
      <c r="F36" s="62"/>
      <c r="G36" s="62"/>
      <c r="H36" s="62"/>
      <c r="I36" s="62" t="s">
        <v>1259</v>
      </c>
      <c r="J36" s="62"/>
      <c r="K36" s="62"/>
      <c r="L36" s="62" t="s">
        <v>1260</v>
      </c>
      <c r="M36" s="62"/>
      <c r="N36" s="62"/>
      <c r="O36" s="62"/>
      <c r="P36" s="63" t="s">
        <v>40</v>
      </c>
      <c r="Q36" s="63" t="s">
        <v>60</v>
      </c>
      <c r="R36" s="63">
        <v>100</v>
      </c>
      <c r="S36" s="63">
        <v>25</v>
      </c>
      <c r="T36" s="63">
        <v>25</v>
      </c>
      <c r="U36" s="65">
        <f t="shared" si="0"/>
        <v>100</v>
      </c>
    </row>
    <row r="37" spans="1:22" ht="75" customHeight="1">
      <c r="A37" s="56"/>
      <c r="B37" s="61" t="s">
        <v>43</v>
      </c>
      <c r="C37" s="62" t="s">
        <v>1261</v>
      </c>
      <c r="D37" s="62"/>
      <c r="E37" s="62"/>
      <c r="F37" s="62"/>
      <c r="G37" s="62"/>
      <c r="H37" s="62"/>
      <c r="I37" s="62" t="s">
        <v>1262</v>
      </c>
      <c r="J37" s="62"/>
      <c r="K37" s="62"/>
      <c r="L37" s="62" t="s">
        <v>1224</v>
      </c>
      <c r="M37" s="62"/>
      <c r="N37" s="62"/>
      <c r="O37" s="62"/>
      <c r="P37" s="63" t="s">
        <v>40</v>
      </c>
      <c r="Q37" s="63" t="s">
        <v>60</v>
      </c>
      <c r="R37" s="63">
        <v>100</v>
      </c>
      <c r="S37" s="63">
        <v>25.01</v>
      </c>
      <c r="T37" s="63">
        <v>25.02</v>
      </c>
      <c r="U37" s="65">
        <f t="shared" si="0"/>
        <v>100.03998400639745</v>
      </c>
    </row>
    <row r="38" spans="1:22" ht="75" customHeight="1" thickBot="1">
      <c r="A38" s="56"/>
      <c r="B38" s="61" t="s">
        <v>43</v>
      </c>
      <c r="C38" s="62" t="s">
        <v>1263</v>
      </c>
      <c r="D38" s="62"/>
      <c r="E38" s="62"/>
      <c r="F38" s="62"/>
      <c r="G38" s="62"/>
      <c r="H38" s="62"/>
      <c r="I38" s="62" t="s">
        <v>1264</v>
      </c>
      <c r="J38" s="62"/>
      <c r="K38" s="62"/>
      <c r="L38" s="62" t="s">
        <v>1265</v>
      </c>
      <c r="M38" s="62"/>
      <c r="N38" s="62"/>
      <c r="O38" s="62"/>
      <c r="P38" s="63" t="s">
        <v>40</v>
      </c>
      <c r="Q38" s="63" t="s">
        <v>60</v>
      </c>
      <c r="R38" s="63">
        <v>100</v>
      </c>
      <c r="S38" s="63">
        <v>25</v>
      </c>
      <c r="T38" s="63">
        <v>25</v>
      </c>
      <c r="U38" s="65">
        <f t="shared" si="0"/>
        <v>100</v>
      </c>
    </row>
    <row r="39" spans="1:22" ht="22.5" customHeight="1" thickTop="1" thickBot="1">
      <c r="B39" s="9" t="s">
        <v>61</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62</v>
      </c>
      <c r="S40" s="40" t="s">
        <v>63</v>
      </c>
      <c r="T40" s="72" t="s">
        <v>64</v>
      </c>
      <c r="U40" s="40" t="s">
        <v>65</v>
      </c>
    </row>
    <row r="41" spans="1:22" ht="26.25" customHeight="1" thickBot="1">
      <c r="B41" s="73"/>
      <c r="C41" s="74"/>
      <c r="D41" s="74"/>
      <c r="E41" s="74"/>
      <c r="F41" s="74"/>
      <c r="G41" s="74"/>
      <c r="H41" s="75"/>
      <c r="I41" s="75"/>
      <c r="J41" s="75"/>
      <c r="K41" s="75"/>
      <c r="L41" s="75"/>
      <c r="M41" s="75"/>
      <c r="N41" s="75"/>
      <c r="O41" s="75"/>
      <c r="P41" s="76"/>
      <c r="Q41" s="77"/>
      <c r="R41" s="78" t="s">
        <v>66</v>
      </c>
      <c r="S41" s="77" t="s">
        <v>66</v>
      </c>
      <c r="T41" s="77" t="s">
        <v>66</v>
      </c>
      <c r="U41" s="77" t="s">
        <v>67</v>
      </c>
    </row>
    <row r="42" spans="1:22" ht="13.5" customHeight="1" thickBot="1">
      <c r="B42" s="79" t="s">
        <v>68</v>
      </c>
      <c r="C42" s="80"/>
      <c r="D42" s="80"/>
      <c r="E42" s="81"/>
      <c r="F42" s="81"/>
      <c r="G42" s="81"/>
      <c r="H42" s="82"/>
      <c r="I42" s="82"/>
      <c r="J42" s="82"/>
      <c r="K42" s="82"/>
      <c r="L42" s="82"/>
      <c r="M42" s="82"/>
      <c r="N42" s="82"/>
      <c r="O42" s="82"/>
      <c r="P42" s="83"/>
      <c r="Q42" s="83"/>
      <c r="R42" s="84">
        <f>194.09388</f>
        <v>194.09388000000001</v>
      </c>
      <c r="S42" s="84">
        <f>191.09388</f>
        <v>191.09388000000001</v>
      </c>
      <c r="T42" s="84">
        <f>197.797639</f>
        <v>197.797639</v>
      </c>
      <c r="U42" s="85">
        <f>+IF(ISERR(T42/S42*100),"N/A",T42/S42*100)</f>
        <v>103.50809717192408</v>
      </c>
    </row>
    <row r="43" spans="1:22" ht="13.5" customHeight="1" thickBot="1">
      <c r="B43" s="86" t="s">
        <v>69</v>
      </c>
      <c r="C43" s="87"/>
      <c r="D43" s="87"/>
      <c r="E43" s="88"/>
      <c r="F43" s="88"/>
      <c r="G43" s="88"/>
      <c r="H43" s="89"/>
      <c r="I43" s="89"/>
      <c r="J43" s="89"/>
      <c r="K43" s="89"/>
      <c r="L43" s="89"/>
      <c r="M43" s="89"/>
      <c r="N43" s="89"/>
      <c r="O43" s="89"/>
      <c r="P43" s="90"/>
      <c r="Q43" s="90"/>
      <c r="R43" s="84">
        <f>203.19388</f>
        <v>203.19388000000001</v>
      </c>
      <c r="S43" s="84">
        <f>200.19388</f>
        <v>200.19388000000001</v>
      </c>
      <c r="T43" s="84">
        <f>197.797639</f>
        <v>197.797639</v>
      </c>
      <c r="U43" s="85">
        <f>+IF(ISERR(T43/S43*100),"N/A",T43/S43*100)</f>
        <v>98.803039833185707</v>
      </c>
    </row>
    <row r="44" spans="1:22" ht="14.7" customHeight="1" thickTop="1" thickBot="1">
      <c r="B44" s="9" t="s">
        <v>70</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71</v>
      </c>
      <c r="C45" s="93"/>
      <c r="D45" s="93"/>
      <c r="E45" s="93"/>
      <c r="F45" s="93"/>
      <c r="G45" s="93"/>
      <c r="H45" s="93"/>
      <c r="I45" s="93"/>
      <c r="J45" s="93"/>
      <c r="K45" s="93"/>
      <c r="L45" s="93"/>
      <c r="M45" s="93"/>
      <c r="N45" s="93"/>
      <c r="O45" s="93"/>
      <c r="P45" s="93"/>
      <c r="Q45" s="93"/>
      <c r="R45" s="93"/>
      <c r="S45" s="93"/>
      <c r="T45" s="93"/>
      <c r="U45" s="92"/>
    </row>
    <row r="46" spans="1:22" ht="34.5" customHeight="1">
      <c r="B46" s="94" t="s">
        <v>1266</v>
      </c>
      <c r="C46" s="96"/>
      <c r="D46" s="96"/>
      <c r="E46" s="96"/>
      <c r="F46" s="96"/>
      <c r="G46" s="96"/>
      <c r="H46" s="96"/>
      <c r="I46" s="96"/>
      <c r="J46" s="96"/>
      <c r="K46" s="96"/>
      <c r="L46" s="96"/>
      <c r="M46" s="96"/>
      <c r="N46" s="96"/>
      <c r="O46" s="96"/>
      <c r="P46" s="96"/>
      <c r="Q46" s="96"/>
      <c r="R46" s="96"/>
      <c r="S46" s="96"/>
      <c r="T46" s="96"/>
      <c r="U46" s="95"/>
    </row>
    <row r="47" spans="1:22" ht="34.5" customHeight="1">
      <c r="B47" s="94" t="s">
        <v>1267</v>
      </c>
      <c r="C47" s="96"/>
      <c r="D47" s="96"/>
      <c r="E47" s="96"/>
      <c r="F47" s="96"/>
      <c r="G47" s="96"/>
      <c r="H47" s="96"/>
      <c r="I47" s="96"/>
      <c r="J47" s="96"/>
      <c r="K47" s="96"/>
      <c r="L47" s="96"/>
      <c r="M47" s="96"/>
      <c r="N47" s="96"/>
      <c r="O47" s="96"/>
      <c r="P47" s="96"/>
      <c r="Q47" s="96"/>
      <c r="R47" s="96"/>
      <c r="S47" s="96"/>
      <c r="T47" s="96"/>
      <c r="U47" s="95"/>
    </row>
    <row r="48" spans="1:22" ht="34.5" customHeight="1">
      <c r="B48" s="94" t="s">
        <v>1268</v>
      </c>
      <c r="C48" s="96"/>
      <c r="D48" s="96"/>
      <c r="E48" s="96"/>
      <c r="F48" s="96"/>
      <c r="G48" s="96"/>
      <c r="H48" s="96"/>
      <c r="I48" s="96"/>
      <c r="J48" s="96"/>
      <c r="K48" s="96"/>
      <c r="L48" s="96"/>
      <c r="M48" s="96"/>
      <c r="N48" s="96"/>
      <c r="O48" s="96"/>
      <c r="P48" s="96"/>
      <c r="Q48" s="96"/>
      <c r="R48" s="96"/>
      <c r="S48" s="96"/>
      <c r="T48" s="96"/>
      <c r="U48" s="95"/>
    </row>
    <row r="49" spans="2:21" ht="34.5" customHeight="1">
      <c r="B49" s="94" t="s">
        <v>1269</v>
      </c>
      <c r="C49" s="96"/>
      <c r="D49" s="96"/>
      <c r="E49" s="96"/>
      <c r="F49" s="96"/>
      <c r="G49" s="96"/>
      <c r="H49" s="96"/>
      <c r="I49" s="96"/>
      <c r="J49" s="96"/>
      <c r="K49" s="96"/>
      <c r="L49" s="96"/>
      <c r="M49" s="96"/>
      <c r="N49" s="96"/>
      <c r="O49" s="96"/>
      <c r="P49" s="96"/>
      <c r="Q49" s="96"/>
      <c r="R49" s="96"/>
      <c r="S49" s="96"/>
      <c r="T49" s="96"/>
      <c r="U49" s="95"/>
    </row>
    <row r="50" spans="2:21" ht="34.5" customHeight="1">
      <c r="B50" s="94" t="s">
        <v>1270</v>
      </c>
      <c r="C50" s="96"/>
      <c r="D50" s="96"/>
      <c r="E50" s="96"/>
      <c r="F50" s="96"/>
      <c r="G50" s="96"/>
      <c r="H50" s="96"/>
      <c r="I50" s="96"/>
      <c r="J50" s="96"/>
      <c r="K50" s="96"/>
      <c r="L50" s="96"/>
      <c r="M50" s="96"/>
      <c r="N50" s="96"/>
      <c r="O50" s="96"/>
      <c r="P50" s="96"/>
      <c r="Q50" s="96"/>
      <c r="R50" s="96"/>
      <c r="S50" s="96"/>
      <c r="T50" s="96"/>
      <c r="U50" s="95"/>
    </row>
    <row r="51" spans="2:21" ht="34.5" customHeight="1">
      <c r="B51" s="94" t="s">
        <v>1271</v>
      </c>
      <c r="C51" s="96"/>
      <c r="D51" s="96"/>
      <c r="E51" s="96"/>
      <c r="F51" s="96"/>
      <c r="G51" s="96"/>
      <c r="H51" s="96"/>
      <c r="I51" s="96"/>
      <c r="J51" s="96"/>
      <c r="K51" s="96"/>
      <c r="L51" s="96"/>
      <c r="M51" s="96"/>
      <c r="N51" s="96"/>
      <c r="O51" s="96"/>
      <c r="P51" s="96"/>
      <c r="Q51" s="96"/>
      <c r="R51" s="96"/>
      <c r="S51" s="96"/>
      <c r="T51" s="96"/>
      <c r="U51" s="95"/>
    </row>
    <row r="52" spans="2:21" ht="18.3" customHeight="1">
      <c r="B52" s="94" t="s">
        <v>1272</v>
      </c>
      <c r="C52" s="96"/>
      <c r="D52" s="96"/>
      <c r="E52" s="96"/>
      <c r="F52" s="96"/>
      <c r="G52" s="96"/>
      <c r="H52" s="96"/>
      <c r="I52" s="96"/>
      <c r="J52" s="96"/>
      <c r="K52" s="96"/>
      <c r="L52" s="96"/>
      <c r="M52" s="96"/>
      <c r="N52" s="96"/>
      <c r="O52" s="96"/>
      <c r="P52" s="96"/>
      <c r="Q52" s="96"/>
      <c r="R52" s="96"/>
      <c r="S52" s="96"/>
      <c r="T52" s="96"/>
      <c r="U52" s="95"/>
    </row>
    <row r="53" spans="2:21" ht="17.7" customHeight="1">
      <c r="B53" s="94" t="s">
        <v>1273</v>
      </c>
      <c r="C53" s="96"/>
      <c r="D53" s="96"/>
      <c r="E53" s="96"/>
      <c r="F53" s="96"/>
      <c r="G53" s="96"/>
      <c r="H53" s="96"/>
      <c r="I53" s="96"/>
      <c r="J53" s="96"/>
      <c r="K53" s="96"/>
      <c r="L53" s="96"/>
      <c r="M53" s="96"/>
      <c r="N53" s="96"/>
      <c r="O53" s="96"/>
      <c r="P53" s="96"/>
      <c r="Q53" s="96"/>
      <c r="R53" s="96"/>
      <c r="S53" s="96"/>
      <c r="T53" s="96"/>
      <c r="U53" s="95"/>
    </row>
    <row r="54" spans="2:21" ht="17.25" customHeight="1">
      <c r="B54" s="94" t="s">
        <v>1274</v>
      </c>
      <c r="C54" s="96"/>
      <c r="D54" s="96"/>
      <c r="E54" s="96"/>
      <c r="F54" s="96"/>
      <c r="G54" s="96"/>
      <c r="H54" s="96"/>
      <c r="I54" s="96"/>
      <c r="J54" s="96"/>
      <c r="K54" s="96"/>
      <c r="L54" s="96"/>
      <c r="M54" s="96"/>
      <c r="N54" s="96"/>
      <c r="O54" s="96"/>
      <c r="P54" s="96"/>
      <c r="Q54" s="96"/>
      <c r="R54" s="96"/>
      <c r="S54" s="96"/>
      <c r="T54" s="96"/>
      <c r="U54" s="95"/>
    </row>
    <row r="55" spans="2:21" ht="34.5" customHeight="1">
      <c r="B55" s="94" t="s">
        <v>1275</v>
      </c>
      <c r="C55" s="96"/>
      <c r="D55" s="96"/>
      <c r="E55" s="96"/>
      <c r="F55" s="96"/>
      <c r="G55" s="96"/>
      <c r="H55" s="96"/>
      <c r="I55" s="96"/>
      <c r="J55" s="96"/>
      <c r="K55" s="96"/>
      <c r="L55" s="96"/>
      <c r="M55" s="96"/>
      <c r="N55" s="96"/>
      <c r="O55" s="96"/>
      <c r="P55" s="96"/>
      <c r="Q55" s="96"/>
      <c r="R55" s="96"/>
      <c r="S55" s="96"/>
      <c r="T55" s="96"/>
      <c r="U55" s="95"/>
    </row>
    <row r="56" spans="2:21" ht="17.7" customHeight="1">
      <c r="B56" s="94" t="s">
        <v>1276</v>
      </c>
      <c r="C56" s="96"/>
      <c r="D56" s="96"/>
      <c r="E56" s="96"/>
      <c r="F56" s="96"/>
      <c r="G56" s="96"/>
      <c r="H56" s="96"/>
      <c r="I56" s="96"/>
      <c r="J56" s="96"/>
      <c r="K56" s="96"/>
      <c r="L56" s="96"/>
      <c r="M56" s="96"/>
      <c r="N56" s="96"/>
      <c r="O56" s="96"/>
      <c r="P56" s="96"/>
      <c r="Q56" s="96"/>
      <c r="R56" s="96"/>
      <c r="S56" s="96"/>
      <c r="T56" s="96"/>
      <c r="U56" s="95"/>
    </row>
    <row r="57" spans="2:21" ht="19.05" customHeight="1">
      <c r="B57" s="94" t="s">
        <v>1277</v>
      </c>
      <c r="C57" s="96"/>
      <c r="D57" s="96"/>
      <c r="E57" s="96"/>
      <c r="F57" s="96"/>
      <c r="G57" s="96"/>
      <c r="H57" s="96"/>
      <c r="I57" s="96"/>
      <c r="J57" s="96"/>
      <c r="K57" s="96"/>
      <c r="L57" s="96"/>
      <c r="M57" s="96"/>
      <c r="N57" s="96"/>
      <c r="O57" s="96"/>
      <c r="P57" s="96"/>
      <c r="Q57" s="96"/>
      <c r="R57" s="96"/>
      <c r="S57" s="96"/>
      <c r="T57" s="96"/>
      <c r="U57" s="95"/>
    </row>
    <row r="58" spans="2:21" ht="20.25" customHeight="1">
      <c r="B58" s="94" t="s">
        <v>1278</v>
      </c>
      <c r="C58" s="96"/>
      <c r="D58" s="96"/>
      <c r="E58" s="96"/>
      <c r="F58" s="96"/>
      <c r="G58" s="96"/>
      <c r="H58" s="96"/>
      <c r="I58" s="96"/>
      <c r="J58" s="96"/>
      <c r="K58" s="96"/>
      <c r="L58" s="96"/>
      <c r="M58" s="96"/>
      <c r="N58" s="96"/>
      <c r="O58" s="96"/>
      <c r="P58" s="96"/>
      <c r="Q58" s="96"/>
      <c r="R58" s="96"/>
      <c r="S58" s="96"/>
      <c r="T58" s="96"/>
      <c r="U58" s="95"/>
    </row>
    <row r="59" spans="2:21" ht="19.8" customHeight="1">
      <c r="B59" s="94" t="s">
        <v>1279</v>
      </c>
      <c r="C59" s="96"/>
      <c r="D59" s="96"/>
      <c r="E59" s="96"/>
      <c r="F59" s="96"/>
      <c r="G59" s="96"/>
      <c r="H59" s="96"/>
      <c r="I59" s="96"/>
      <c r="J59" s="96"/>
      <c r="K59" s="96"/>
      <c r="L59" s="96"/>
      <c r="M59" s="96"/>
      <c r="N59" s="96"/>
      <c r="O59" s="96"/>
      <c r="P59" s="96"/>
      <c r="Q59" s="96"/>
      <c r="R59" s="96"/>
      <c r="S59" s="96"/>
      <c r="T59" s="96"/>
      <c r="U59" s="95"/>
    </row>
    <row r="60" spans="2:21" ht="18.75" customHeight="1">
      <c r="B60" s="94" t="s">
        <v>1280</v>
      </c>
      <c r="C60" s="96"/>
      <c r="D60" s="96"/>
      <c r="E60" s="96"/>
      <c r="F60" s="96"/>
      <c r="G60" s="96"/>
      <c r="H60" s="96"/>
      <c r="I60" s="96"/>
      <c r="J60" s="96"/>
      <c r="K60" s="96"/>
      <c r="L60" s="96"/>
      <c r="M60" s="96"/>
      <c r="N60" s="96"/>
      <c r="O60" s="96"/>
      <c r="P60" s="96"/>
      <c r="Q60" s="96"/>
      <c r="R60" s="96"/>
      <c r="S60" s="96"/>
      <c r="T60" s="96"/>
      <c r="U60" s="95"/>
    </row>
    <row r="61" spans="2:21" ht="18" customHeight="1">
      <c r="B61" s="94" t="s">
        <v>1281</v>
      </c>
      <c r="C61" s="96"/>
      <c r="D61" s="96"/>
      <c r="E61" s="96"/>
      <c r="F61" s="96"/>
      <c r="G61" s="96"/>
      <c r="H61" s="96"/>
      <c r="I61" s="96"/>
      <c r="J61" s="96"/>
      <c r="K61" s="96"/>
      <c r="L61" s="96"/>
      <c r="M61" s="96"/>
      <c r="N61" s="96"/>
      <c r="O61" s="96"/>
      <c r="P61" s="96"/>
      <c r="Q61" s="96"/>
      <c r="R61" s="96"/>
      <c r="S61" s="96"/>
      <c r="T61" s="96"/>
      <c r="U61" s="95"/>
    </row>
    <row r="62" spans="2:21" ht="34.5" customHeight="1">
      <c r="B62" s="94" t="s">
        <v>1282</v>
      </c>
      <c r="C62" s="96"/>
      <c r="D62" s="96"/>
      <c r="E62" s="96"/>
      <c r="F62" s="96"/>
      <c r="G62" s="96"/>
      <c r="H62" s="96"/>
      <c r="I62" s="96"/>
      <c r="J62" s="96"/>
      <c r="K62" s="96"/>
      <c r="L62" s="96"/>
      <c r="M62" s="96"/>
      <c r="N62" s="96"/>
      <c r="O62" s="96"/>
      <c r="P62" s="96"/>
      <c r="Q62" s="96"/>
      <c r="R62" s="96"/>
      <c r="S62" s="96"/>
      <c r="T62" s="96"/>
      <c r="U62" s="95"/>
    </row>
    <row r="63" spans="2:21" ht="17.25" customHeight="1">
      <c r="B63" s="94" t="s">
        <v>1283</v>
      </c>
      <c r="C63" s="96"/>
      <c r="D63" s="96"/>
      <c r="E63" s="96"/>
      <c r="F63" s="96"/>
      <c r="G63" s="96"/>
      <c r="H63" s="96"/>
      <c r="I63" s="96"/>
      <c r="J63" s="96"/>
      <c r="K63" s="96"/>
      <c r="L63" s="96"/>
      <c r="M63" s="96"/>
      <c r="N63" s="96"/>
      <c r="O63" s="96"/>
      <c r="P63" s="96"/>
      <c r="Q63" s="96"/>
      <c r="R63" s="96"/>
      <c r="S63" s="96"/>
      <c r="T63" s="96"/>
      <c r="U63" s="95"/>
    </row>
    <row r="64" spans="2:21" ht="34.5" customHeight="1">
      <c r="B64" s="94" t="s">
        <v>1284</v>
      </c>
      <c r="C64" s="96"/>
      <c r="D64" s="96"/>
      <c r="E64" s="96"/>
      <c r="F64" s="96"/>
      <c r="G64" s="96"/>
      <c r="H64" s="96"/>
      <c r="I64" s="96"/>
      <c r="J64" s="96"/>
      <c r="K64" s="96"/>
      <c r="L64" s="96"/>
      <c r="M64" s="96"/>
      <c r="N64" s="96"/>
      <c r="O64" s="96"/>
      <c r="P64" s="96"/>
      <c r="Q64" s="96"/>
      <c r="R64" s="96"/>
      <c r="S64" s="96"/>
      <c r="T64" s="96"/>
      <c r="U64" s="95"/>
    </row>
    <row r="65" spans="2:21" ht="17.25" customHeight="1">
      <c r="B65" s="94" t="s">
        <v>1285</v>
      </c>
      <c r="C65" s="96"/>
      <c r="D65" s="96"/>
      <c r="E65" s="96"/>
      <c r="F65" s="96"/>
      <c r="G65" s="96"/>
      <c r="H65" s="96"/>
      <c r="I65" s="96"/>
      <c r="J65" s="96"/>
      <c r="K65" s="96"/>
      <c r="L65" s="96"/>
      <c r="M65" s="96"/>
      <c r="N65" s="96"/>
      <c r="O65" s="96"/>
      <c r="P65" s="96"/>
      <c r="Q65" s="96"/>
      <c r="R65" s="96"/>
      <c r="S65" s="96"/>
      <c r="T65" s="96"/>
      <c r="U65" s="95"/>
    </row>
    <row r="66" spans="2:21" ht="16.95" customHeight="1">
      <c r="B66" s="94" t="s">
        <v>1286</v>
      </c>
      <c r="C66" s="96"/>
      <c r="D66" s="96"/>
      <c r="E66" s="96"/>
      <c r="F66" s="96"/>
      <c r="G66" s="96"/>
      <c r="H66" s="96"/>
      <c r="I66" s="96"/>
      <c r="J66" s="96"/>
      <c r="K66" s="96"/>
      <c r="L66" s="96"/>
      <c r="M66" s="96"/>
      <c r="N66" s="96"/>
      <c r="O66" s="96"/>
      <c r="P66" s="96"/>
      <c r="Q66" s="96"/>
      <c r="R66" s="96"/>
      <c r="S66" s="96"/>
      <c r="T66" s="96"/>
      <c r="U66" s="95"/>
    </row>
    <row r="67" spans="2:21" ht="73.8" customHeight="1">
      <c r="B67" s="94" t="s">
        <v>1287</v>
      </c>
      <c r="C67" s="96"/>
      <c r="D67" s="96"/>
      <c r="E67" s="96"/>
      <c r="F67" s="96"/>
      <c r="G67" s="96"/>
      <c r="H67" s="96"/>
      <c r="I67" s="96"/>
      <c r="J67" s="96"/>
      <c r="K67" s="96"/>
      <c r="L67" s="96"/>
      <c r="M67" s="96"/>
      <c r="N67" s="96"/>
      <c r="O67" s="96"/>
      <c r="P67" s="96"/>
      <c r="Q67" s="96"/>
      <c r="R67" s="96"/>
      <c r="S67" s="96"/>
      <c r="T67" s="96"/>
      <c r="U67" s="95"/>
    </row>
    <row r="68" spans="2:21" ht="22.95" customHeight="1">
      <c r="B68" s="94" t="s">
        <v>1288</v>
      </c>
      <c r="C68" s="96"/>
      <c r="D68" s="96"/>
      <c r="E68" s="96"/>
      <c r="F68" s="96"/>
      <c r="G68" s="96"/>
      <c r="H68" s="96"/>
      <c r="I68" s="96"/>
      <c r="J68" s="96"/>
      <c r="K68" s="96"/>
      <c r="L68" s="96"/>
      <c r="M68" s="96"/>
      <c r="N68" s="96"/>
      <c r="O68" s="96"/>
      <c r="P68" s="96"/>
      <c r="Q68" s="96"/>
      <c r="R68" s="96"/>
      <c r="S68" s="96"/>
      <c r="T68" s="96"/>
      <c r="U68" s="95"/>
    </row>
    <row r="69" spans="2:21" ht="24.75" customHeight="1">
      <c r="B69" s="94" t="s">
        <v>1289</v>
      </c>
      <c r="C69" s="96"/>
      <c r="D69" s="96"/>
      <c r="E69" s="96"/>
      <c r="F69" s="96"/>
      <c r="G69" s="96"/>
      <c r="H69" s="96"/>
      <c r="I69" s="96"/>
      <c r="J69" s="96"/>
      <c r="K69" s="96"/>
      <c r="L69" s="96"/>
      <c r="M69" s="96"/>
      <c r="N69" s="96"/>
      <c r="O69" s="96"/>
      <c r="P69" s="96"/>
      <c r="Q69" s="96"/>
      <c r="R69" s="96"/>
      <c r="S69" s="96"/>
      <c r="T69" s="96"/>
      <c r="U69" s="95"/>
    </row>
    <row r="70" spans="2:21" ht="18.75" customHeight="1">
      <c r="B70" s="94" t="s">
        <v>1290</v>
      </c>
      <c r="C70" s="96"/>
      <c r="D70" s="96"/>
      <c r="E70" s="96"/>
      <c r="F70" s="96"/>
      <c r="G70" s="96"/>
      <c r="H70" s="96"/>
      <c r="I70" s="96"/>
      <c r="J70" s="96"/>
      <c r="K70" s="96"/>
      <c r="L70" s="96"/>
      <c r="M70" s="96"/>
      <c r="N70" s="96"/>
      <c r="O70" s="96"/>
      <c r="P70" s="96"/>
      <c r="Q70" s="96"/>
      <c r="R70" s="96"/>
      <c r="S70" s="96"/>
      <c r="T70" s="96"/>
      <c r="U70" s="95"/>
    </row>
    <row r="71" spans="2:21" ht="19.2" customHeight="1">
      <c r="B71" s="94" t="s">
        <v>1291</v>
      </c>
      <c r="C71" s="96"/>
      <c r="D71" s="96"/>
      <c r="E71" s="96"/>
      <c r="F71" s="96"/>
      <c r="G71" s="96"/>
      <c r="H71" s="96"/>
      <c r="I71" s="96"/>
      <c r="J71" s="96"/>
      <c r="K71" s="96"/>
      <c r="L71" s="96"/>
      <c r="M71" s="96"/>
      <c r="N71" s="96"/>
      <c r="O71" s="96"/>
      <c r="P71" s="96"/>
      <c r="Q71" s="96"/>
      <c r="R71" s="96"/>
      <c r="S71" s="96"/>
      <c r="T71" s="96"/>
      <c r="U71" s="95"/>
    </row>
    <row r="72" spans="2:21" ht="19.95" customHeight="1">
      <c r="B72" s="94" t="s">
        <v>1292</v>
      </c>
      <c r="C72" s="96"/>
      <c r="D72" s="96"/>
      <c r="E72" s="96"/>
      <c r="F72" s="96"/>
      <c r="G72" s="96"/>
      <c r="H72" s="96"/>
      <c r="I72" s="96"/>
      <c r="J72" s="96"/>
      <c r="K72" s="96"/>
      <c r="L72" s="96"/>
      <c r="M72" s="96"/>
      <c r="N72" s="96"/>
      <c r="O72" s="96"/>
      <c r="P72" s="96"/>
      <c r="Q72" s="96"/>
      <c r="R72" s="96"/>
      <c r="S72" s="96"/>
      <c r="T72" s="96"/>
      <c r="U72" s="95"/>
    </row>
    <row r="73" spans="2:21" ht="17.55" customHeight="1" thickBot="1">
      <c r="B73" s="97" t="s">
        <v>1293</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36</vt:i4>
      </vt:variant>
    </vt:vector>
  </HeadingPairs>
  <TitlesOfParts>
    <vt:vector size="54" baseType="lpstr">
      <vt:lpstr>8 B001</vt:lpstr>
      <vt:lpstr>8 E001</vt:lpstr>
      <vt:lpstr>8 E003</vt:lpstr>
      <vt:lpstr>8 E006</vt:lpstr>
      <vt:lpstr>8 P001</vt:lpstr>
      <vt:lpstr>8 S240</vt:lpstr>
      <vt:lpstr>8 S257</vt:lpstr>
      <vt:lpstr>8 S259</vt:lpstr>
      <vt:lpstr>8 S260</vt:lpstr>
      <vt:lpstr>8 S261</vt:lpstr>
      <vt:lpstr>8 S262</vt:lpstr>
      <vt:lpstr>8 S263</vt:lpstr>
      <vt:lpstr>8 S266</vt:lpstr>
      <vt:lpstr>8 U002</vt:lpstr>
      <vt:lpstr>8 U004</vt:lpstr>
      <vt:lpstr>8 U009</vt:lpstr>
      <vt:lpstr>8 U013</vt:lpstr>
      <vt:lpstr>8 U017</vt:lpstr>
      <vt:lpstr>'8 B001'!Área_de_impresión</vt:lpstr>
      <vt:lpstr>'8 E001'!Área_de_impresión</vt:lpstr>
      <vt:lpstr>'8 E003'!Área_de_impresión</vt:lpstr>
      <vt:lpstr>'8 E006'!Área_de_impresión</vt:lpstr>
      <vt:lpstr>'8 P001'!Área_de_impresión</vt:lpstr>
      <vt:lpstr>'8 S240'!Área_de_impresión</vt:lpstr>
      <vt:lpstr>'8 S257'!Área_de_impresión</vt:lpstr>
      <vt:lpstr>'8 S259'!Área_de_impresión</vt:lpstr>
      <vt:lpstr>'8 S260'!Área_de_impresión</vt:lpstr>
      <vt:lpstr>'8 S261'!Área_de_impresión</vt:lpstr>
      <vt:lpstr>'8 S262'!Área_de_impresión</vt:lpstr>
      <vt:lpstr>'8 S263'!Área_de_impresión</vt:lpstr>
      <vt:lpstr>'8 S266'!Área_de_impresión</vt:lpstr>
      <vt:lpstr>'8 U002'!Área_de_impresión</vt:lpstr>
      <vt:lpstr>'8 U004'!Área_de_impresión</vt:lpstr>
      <vt:lpstr>'8 U009'!Área_de_impresión</vt:lpstr>
      <vt:lpstr>'8 U013'!Área_de_impresión</vt:lpstr>
      <vt:lpstr>'8 U017'!Área_de_impresión</vt:lpstr>
      <vt:lpstr>'8 B001'!Títulos_a_imprimir</vt:lpstr>
      <vt:lpstr>'8 E001'!Títulos_a_imprimir</vt:lpstr>
      <vt:lpstr>'8 E003'!Títulos_a_imprimir</vt:lpstr>
      <vt:lpstr>'8 E006'!Títulos_a_imprimir</vt:lpstr>
      <vt:lpstr>'8 P001'!Títulos_a_imprimir</vt:lpstr>
      <vt:lpstr>'8 S240'!Títulos_a_imprimir</vt:lpstr>
      <vt:lpstr>'8 S257'!Títulos_a_imprimir</vt:lpstr>
      <vt:lpstr>'8 S259'!Títulos_a_imprimir</vt:lpstr>
      <vt:lpstr>'8 S260'!Títulos_a_imprimir</vt:lpstr>
      <vt:lpstr>'8 S261'!Títulos_a_imprimir</vt:lpstr>
      <vt:lpstr>'8 S262'!Títulos_a_imprimir</vt:lpstr>
      <vt:lpstr>'8 S263'!Títulos_a_imprimir</vt:lpstr>
      <vt:lpstr>'8 S266'!Títulos_a_imprimir</vt:lpstr>
      <vt:lpstr>'8 U002'!Títulos_a_imprimir</vt:lpstr>
      <vt:lpstr>'8 U004'!Títulos_a_imprimir</vt:lpstr>
      <vt:lpstr>'8 U009'!Títulos_a_imprimir</vt:lpstr>
      <vt:lpstr>'8 U013'!Títulos_a_imprimir</vt:lpstr>
      <vt:lpstr>'8 U017'!Títulos_a_imprimir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2021-05-12T04:22:55Z</dcterms:modified>
</cp:coreProperties>
</file>